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FK BKPSDM @ 2025\"/>
    </mc:Choice>
  </mc:AlternateContent>
  <xr:revisionPtr revIDLastSave="0" documentId="13_ncr:1_{0F4DBB16-3410-44CF-A8B2-0053E3133E24}" xr6:coauthVersionLast="47" xr6:coauthVersionMax="47" xr10:uidLastSave="{00000000-0000-0000-0000-000000000000}"/>
  <bookViews>
    <workbookView xWindow="-110" yWindow="-110" windowWidth="19420" windowHeight="10300" tabRatio="859" activeTab="6" xr2:uid="{00000000-000D-0000-FFFF-FFFF00000000}"/>
  </bookViews>
  <sheets>
    <sheet name="IBU YUSTI" sheetId="39" r:id="rId1"/>
    <sheet name="IBU ASNI" sheetId="26" r:id="rId2"/>
    <sheet name="Pak Alex" sheetId="25" r:id="rId3"/>
    <sheet name="B' LIA" sheetId="38" r:id="rId4"/>
    <sheet name="B' IDA" sheetId="7" r:id="rId5"/>
    <sheet name="B Nini" sheetId="23" r:id="rId6"/>
    <sheet name="Sheet1" sheetId="40" r:id="rId7"/>
    <sheet name="Sheet2" sheetId="41" r:id="rId8"/>
    <sheet name="RFK II" sheetId="31" r:id="rId9"/>
  </sheets>
  <definedNames>
    <definedName name="_xlnm.Print_Area" localSheetId="3">'B'' LIA'!$A$1:$Q$205</definedName>
    <definedName name="_xlnm.Print_Area" localSheetId="1">'IBU ASNI'!$A$1:$S$206</definedName>
    <definedName name="_xlnm.Print_Area" localSheetId="2">'Pak Alex'!$A$1:$R$345</definedName>
    <definedName name="_xlnm.Print_Area" localSheetId="8">'RFK II'!$A$1:$O$87</definedName>
    <definedName name="_xlnm.Print_Titles" localSheetId="4">'B'' IDA'!$1:$5</definedName>
    <definedName name="_xlnm.Print_Titles" localSheetId="3">'B'' LIA'!$1:$4</definedName>
    <definedName name="_xlnm.Print_Titles" localSheetId="5">'B Nini'!$1:$5</definedName>
    <definedName name="_xlnm.Print_Titles" localSheetId="1">'IBU ASNI'!$1:$5</definedName>
    <definedName name="_xlnm.Print_Titles" localSheetId="0">'IBU YUSTI'!$1:$5</definedName>
    <definedName name="_xlnm.Print_Titles" localSheetId="2">'Pak Alex'!$1:$5</definedName>
    <definedName name="_xlnm.Print_Titles" localSheetId="8">'RFK II'!$6:$11</definedName>
  </definedNames>
  <calcPr calcId="181029"/>
</workbook>
</file>

<file path=xl/calcChain.xml><?xml version="1.0" encoding="utf-8"?>
<calcChain xmlns="http://schemas.openxmlformats.org/spreadsheetml/2006/main">
  <c r="G54" i="40" l="1"/>
  <c r="G53" i="40"/>
  <c r="G52" i="40"/>
  <c r="G51" i="40"/>
  <c r="G50" i="40"/>
  <c r="J54" i="40"/>
  <c r="J53" i="40"/>
  <c r="J52" i="40"/>
  <c r="J51" i="40"/>
  <c r="J50" i="40"/>
  <c r="E54" i="40"/>
  <c r="E53" i="40"/>
  <c r="E52" i="40"/>
  <c r="E50" i="40"/>
  <c r="E51" i="40"/>
  <c r="D54" i="40"/>
  <c r="D53" i="40"/>
  <c r="D52" i="40"/>
  <c r="D51" i="40"/>
  <c r="D50" i="40"/>
  <c r="L272" i="25"/>
  <c r="L49" i="39"/>
  <c r="L158" i="39"/>
  <c r="L159" i="39"/>
  <c r="L160" i="39"/>
  <c r="D60" i="40"/>
  <c r="D59" i="40"/>
  <c r="D58" i="40"/>
  <c r="D57" i="40"/>
  <c r="D49" i="40"/>
  <c r="D48" i="40"/>
  <c r="D47" i="40"/>
  <c r="D46" i="40"/>
  <c r="D45" i="40"/>
  <c r="D44" i="40"/>
  <c r="D43" i="40"/>
  <c r="D42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6" i="40"/>
  <c r="D23" i="40"/>
  <c r="D22" i="40"/>
  <c r="D21" i="40"/>
  <c r="D20" i="40"/>
  <c r="D19" i="40"/>
  <c r="D18" i="40"/>
  <c r="D17" i="40"/>
  <c r="D16" i="40"/>
  <c r="D15" i="40"/>
  <c r="D14" i="40"/>
  <c r="L5" i="40"/>
  <c r="L174" i="38"/>
  <c r="L50" i="40" l="1"/>
  <c r="H51" i="40"/>
  <c r="H52" i="40"/>
  <c r="L54" i="40"/>
  <c r="H53" i="40"/>
  <c r="L53" i="40"/>
  <c r="L51" i="40"/>
  <c r="L52" i="40"/>
  <c r="H50" i="40"/>
  <c r="H54" i="40"/>
  <c r="L428" i="7"/>
  <c r="L359" i="7"/>
  <c r="L358" i="7"/>
  <c r="L357" i="7"/>
  <c r="L356" i="7"/>
  <c r="L355" i="7"/>
  <c r="K51" i="25"/>
  <c r="L51" i="25"/>
  <c r="K55" i="39"/>
  <c r="L55" i="39"/>
  <c r="L271" i="25"/>
  <c r="L270" i="25"/>
  <c r="L269" i="25"/>
  <c r="L230" i="25"/>
  <c r="L80" i="25"/>
  <c r="L81" i="25"/>
  <c r="L82" i="25"/>
  <c r="L83" i="25"/>
  <c r="L88" i="39"/>
  <c r="L87" i="39"/>
  <c r="L86" i="39"/>
  <c r="L85" i="39"/>
  <c r="L235" i="25"/>
  <c r="L234" i="25"/>
  <c r="L233" i="25"/>
  <c r="L232" i="25"/>
  <c r="L231" i="25"/>
  <c r="K234" i="25"/>
  <c r="L135" i="38"/>
  <c r="L134" i="38"/>
  <c r="L133" i="38"/>
  <c r="L132" i="38"/>
  <c r="L53" i="38"/>
  <c r="L95" i="38"/>
  <c r="L94" i="38"/>
  <c r="L93" i="38"/>
  <c r="L92" i="38"/>
  <c r="L124" i="25"/>
  <c r="K157" i="25" l="1"/>
  <c r="K145" i="26" l="1"/>
  <c r="L145" i="26"/>
  <c r="K144" i="26"/>
  <c r="L144" i="26"/>
  <c r="D26" i="31" l="1"/>
  <c r="N95" i="39"/>
  <c r="L93" i="39"/>
  <c r="P93" i="39"/>
  <c r="G95" i="39"/>
  <c r="L50" i="25"/>
  <c r="L17" i="25"/>
  <c r="L16" i="25"/>
  <c r="L15" i="25"/>
  <c r="L14" i="25"/>
  <c r="P359" i="7"/>
  <c r="P358" i="7"/>
  <c r="P357" i="7"/>
  <c r="P356" i="7"/>
  <c r="P428" i="7"/>
  <c r="J93" i="39" l="1"/>
  <c r="O93" i="39"/>
  <c r="M93" i="39"/>
  <c r="L153" i="25"/>
  <c r="L156" i="25"/>
  <c r="K466" i="7"/>
  <c r="K464" i="7"/>
  <c r="L466" i="7"/>
  <c r="L123" i="39"/>
  <c r="L122" i="39"/>
  <c r="L119" i="25"/>
  <c r="L120" i="25"/>
  <c r="L121" i="25"/>
  <c r="L122" i="25"/>
  <c r="L79" i="23"/>
  <c r="L78" i="23"/>
  <c r="L77" i="23"/>
  <c r="L76" i="23"/>
  <c r="L143" i="23"/>
  <c r="L142" i="23"/>
  <c r="L141" i="23"/>
  <c r="L206" i="23" l="1"/>
  <c r="L205" i="23"/>
  <c r="L204" i="23"/>
  <c r="L203" i="23"/>
  <c r="L43" i="23"/>
  <c r="L42" i="23"/>
  <c r="L41" i="23"/>
  <c r="L40" i="23"/>
  <c r="L14" i="39"/>
  <c r="L15" i="39"/>
  <c r="L16" i="39"/>
  <c r="L17" i="39"/>
  <c r="L159" i="25"/>
  <c r="L85" i="25"/>
  <c r="L252" i="7"/>
  <c r="L251" i="7"/>
  <c r="L250" i="7"/>
  <c r="L249" i="7"/>
  <c r="L51" i="38" l="1"/>
  <c r="L52" i="38"/>
  <c r="L54" i="38"/>
  <c r="L49" i="25"/>
  <c r="L47" i="25"/>
  <c r="L46" i="25"/>
  <c r="N197" i="25"/>
  <c r="J47" i="40" s="1"/>
  <c r="L190" i="25"/>
  <c r="L191" i="25"/>
  <c r="L192" i="25"/>
  <c r="L193" i="25"/>
  <c r="L102" i="26"/>
  <c r="L100" i="26"/>
  <c r="L99" i="26"/>
  <c r="L98" i="26"/>
  <c r="L21" i="39"/>
  <c r="L50" i="39"/>
  <c r="L51" i="39"/>
  <c r="L52" i="39"/>
  <c r="L89" i="39"/>
  <c r="L124" i="39"/>
  <c r="L57" i="26"/>
  <c r="L56" i="26"/>
  <c r="L55" i="26"/>
  <c r="L14" i="26"/>
  <c r="L92" i="39" l="1"/>
  <c r="L91" i="39"/>
  <c r="L90" i="39"/>
  <c r="L52" i="25"/>
  <c r="L48" i="25"/>
  <c r="L392" i="7"/>
  <c r="P217" i="7"/>
  <c r="L16" i="26" l="1"/>
  <c r="L161" i="39" l="1"/>
  <c r="K161" i="39"/>
  <c r="P466" i="7"/>
  <c r="K54" i="26"/>
  <c r="L464" i="7"/>
  <c r="K49" i="7" l="1"/>
  <c r="K134" i="26"/>
  <c r="K102" i="26"/>
  <c r="K101" i="26"/>
  <c r="K143" i="7"/>
  <c r="K142" i="7"/>
  <c r="K18" i="7"/>
  <c r="K60" i="38"/>
  <c r="K59" i="38"/>
  <c r="K58" i="38"/>
  <c r="K57" i="38"/>
  <c r="K56" i="38"/>
  <c r="K18" i="23"/>
  <c r="K125" i="39"/>
  <c r="K17" i="26"/>
  <c r="K16" i="26"/>
  <c r="K15" i="26"/>
  <c r="K53" i="39"/>
  <c r="K22" i="39"/>
  <c r="K18" i="39"/>
  <c r="K19" i="39"/>
  <c r="K20" i="39"/>
  <c r="L195" i="25"/>
  <c r="K194" i="25"/>
  <c r="K158" i="25"/>
  <c r="K123" i="25"/>
  <c r="K53" i="25"/>
  <c r="L29" i="38" l="1"/>
  <c r="L18" i="23"/>
  <c r="J32" i="23"/>
  <c r="N106" i="26" l="1"/>
  <c r="J59" i="40" s="1"/>
  <c r="L104" i="26"/>
  <c r="L125" i="39"/>
  <c r="L58" i="26"/>
  <c r="L54" i="26"/>
  <c r="L18" i="26"/>
  <c r="L15" i="26"/>
  <c r="L54" i="39"/>
  <c r="L53" i="39"/>
  <c r="L20" i="39"/>
  <c r="L194" i="25"/>
  <c r="L158" i="25"/>
  <c r="L123" i="25"/>
  <c r="L53" i="25"/>
  <c r="N183" i="7"/>
  <c r="J19" i="40" s="1"/>
  <c r="L60" i="38"/>
  <c r="L61" i="38"/>
  <c r="L59" i="38"/>
  <c r="L58" i="38"/>
  <c r="L57" i="38"/>
  <c r="L56" i="38"/>
  <c r="L17" i="26" l="1"/>
  <c r="L18" i="39"/>
  <c r="L19" i="39"/>
  <c r="L22" i="39"/>
  <c r="L54" i="25"/>
  <c r="M385" i="7" l="1"/>
  <c r="P104" i="26" l="1"/>
  <c r="P102" i="26"/>
  <c r="P100" i="26"/>
  <c r="P99" i="26"/>
  <c r="P98" i="26"/>
  <c r="G106" i="26"/>
  <c r="N471" i="7"/>
  <c r="K471" i="7"/>
  <c r="G471" i="7"/>
  <c r="E27" i="40" s="1"/>
  <c r="P464" i="7"/>
  <c r="P471" i="7" s="1"/>
  <c r="N435" i="7"/>
  <c r="K435" i="7"/>
  <c r="G435" i="7"/>
  <c r="J428" i="7" s="1"/>
  <c r="P435" i="7"/>
  <c r="M422" i="7"/>
  <c r="M458" i="7" s="1"/>
  <c r="P182" i="7"/>
  <c r="P181" i="7"/>
  <c r="G183" i="7"/>
  <c r="N395" i="7"/>
  <c r="G395" i="7"/>
  <c r="P392" i="7"/>
  <c r="P391" i="7"/>
  <c r="L391" i="7"/>
  <c r="K391" i="7"/>
  <c r="K395" i="7" s="1"/>
  <c r="P60" i="38"/>
  <c r="P58" i="38"/>
  <c r="L27" i="38"/>
  <c r="L26" i="38"/>
  <c r="L25" i="38"/>
  <c r="L24" i="38"/>
  <c r="L23" i="38"/>
  <c r="L22" i="38"/>
  <c r="L21" i="38"/>
  <c r="L20" i="38"/>
  <c r="L19" i="38"/>
  <c r="L18" i="38"/>
  <c r="L17" i="38"/>
  <c r="L16" i="38"/>
  <c r="L15" i="38"/>
  <c r="L14" i="38"/>
  <c r="L13" i="38"/>
  <c r="P28" i="38"/>
  <c r="P55" i="39"/>
  <c r="P190" i="25"/>
  <c r="G197" i="25"/>
  <c r="E47" i="40" s="1"/>
  <c r="G166" i="25"/>
  <c r="E46" i="40" s="1"/>
  <c r="P50" i="25"/>
  <c r="J100" i="26" l="1"/>
  <c r="E59" i="40"/>
  <c r="L47" i="40"/>
  <c r="H47" i="40"/>
  <c r="J25" i="31"/>
  <c r="J25" i="40"/>
  <c r="J26" i="31"/>
  <c r="J26" i="40"/>
  <c r="J27" i="31"/>
  <c r="J27" i="40"/>
  <c r="E25" i="31"/>
  <c r="L25" i="31" s="1"/>
  <c r="E25" i="40"/>
  <c r="L181" i="7"/>
  <c r="E19" i="40"/>
  <c r="H26" i="31"/>
  <c r="L26" i="31"/>
  <c r="E27" i="31"/>
  <c r="J466" i="7"/>
  <c r="M100" i="26"/>
  <c r="O100" i="26"/>
  <c r="L395" i="7"/>
  <c r="J391" i="7"/>
  <c r="M391" i="7" s="1"/>
  <c r="J392" i="7"/>
  <c r="L471" i="7"/>
  <c r="J181" i="7"/>
  <c r="M181" i="7" s="1"/>
  <c r="J182" i="7"/>
  <c r="P395" i="7"/>
  <c r="J98" i="26"/>
  <c r="J104" i="26"/>
  <c r="J102" i="26"/>
  <c r="J99" i="26"/>
  <c r="L435" i="7"/>
  <c r="J464" i="7"/>
  <c r="O428" i="7"/>
  <c r="O435" i="7" s="1"/>
  <c r="J435" i="7"/>
  <c r="M428" i="7"/>
  <c r="M435" i="7" s="1"/>
  <c r="P15" i="38"/>
  <c r="P30" i="38"/>
  <c r="P29" i="38"/>
  <c r="P27" i="38"/>
  <c r="P26" i="38"/>
  <c r="P25" i="38"/>
  <c r="P24" i="38"/>
  <c r="P23" i="38"/>
  <c r="P22" i="38"/>
  <c r="P21" i="38"/>
  <c r="P20" i="38"/>
  <c r="P19" i="38"/>
  <c r="P18" i="38"/>
  <c r="P17" i="38"/>
  <c r="P16" i="38"/>
  <c r="P14" i="38"/>
  <c r="P13" i="38"/>
  <c r="H27" i="31" l="1"/>
  <c r="L59" i="40"/>
  <c r="H59" i="40"/>
  <c r="H25" i="31"/>
  <c r="L27" i="31"/>
  <c r="L27" i="40"/>
  <c r="H27" i="40"/>
  <c r="H19" i="40"/>
  <c r="L19" i="40"/>
  <c r="G26" i="31"/>
  <c r="G26" i="40"/>
  <c r="L26" i="40"/>
  <c r="H26" i="40"/>
  <c r="L25" i="40"/>
  <c r="H25" i="40"/>
  <c r="J471" i="7"/>
  <c r="O466" i="7"/>
  <c r="M466" i="7"/>
  <c r="M104" i="26"/>
  <c r="O104" i="26"/>
  <c r="M98" i="26"/>
  <c r="O98" i="26"/>
  <c r="M99" i="26"/>
  <c r="O99" i="26"/>
  <c r="O102" i="26"/>
  <c r="M102" i="26"/>
  <c r="O392" i="7"/>
  <c r="M392" i="7"/>
  <c r="M395" i="7" s="1"/>
  <c r="J395" i="7"/>
  <c r="O181" i="7"/>
  <c r="O391" i="7"/>
  <c r="O395" i="7" s="1"/>
  <c r="O464" i="7"/>
  <c r="M464" i="7"/>
  <c r="P143" i="26"/>
  <c r="P61" i="38"/>
  <c r="N32" i="38"/>
  <c r="J41" i="31" l="1"/>
  <c r="J35" i="40"/>
  <c r="G25" i="31"/>
  <c r="G25" i="40"/>
  <c r="O471" i="7"/>
  <c r="M471" i="7"/>
  <c r="P55" i="26"/>
  <c r="P57" i="26"/>
  <c r="P90" i="39"/>
  <c r="P52" i="25"/>
  <c r="P55" i="38"/>
  <c r="G27" i="31" l="1"/>
  <c r="G27" i="40"/>
  <c r="M7" i="38"/>
  <c r="N127" i="39" l="1"/>
  <c r="M76" i="7" l="1"/>
  <c r="L143" i="26" l="1"/>
  <c r="L143" i="7" l="1"/>
  <c r="L146" i="26" l="1"/>
  <c r="L142" i="26"/>
  <c r="L141" i="26"/>
  <c r="L140" i="26"/>
  <c r="N147" i="23" l="1"/>
  <c r="N83" i="23"/>
  <c r="J30" i="40" s="1"/>
  <c r="J36" i="31" l="1"/>
  <c r="J32" i="40"/>
  <c r="P146" i="26"/>
  <c r="P145" i="26"/>
  <c r="P144" i="26"/>
  <c r="N223" i="7" l="1"/>
  <c r="L98" i="39"/>
  <c r="L217" i="7"/>
  <c r="P22" i="39"/>
  <c r="G27" i="39"/>
  <c r="J20" i="31" l="1"/>
  <c r="J20" i="40"/>
  <c r="J22" i="39"/>
  <c r="M22" i="39" s="1"/>
  <c r="B66" i="31"/>
  <c r="B65" i="31"/>
  <c r="G149" i="26"/>
  <c r="L103" i="26"/>
  <c r="L96" i="26"/>
  <c r="L94" i="26"/>
  <c r="P125" i="39"/>
  <c r="P123" i="39"/>
  <c r="P122" i="39"/>
  <c r="P121" i="39"/>
  <c r="P58" i="26"/>
  <c r="P56" i="26"/>
  <c r="J146" i="26" l="1"/>
  <c r="E60" i="40"/>
  <c r="O146" i="26"/>
  <c r="M146" i="26"/>
  <c r="O22" i="39"/>
  <c r="J143" i="26"/>
  <c r="J145" i="26"/>
  <c r="O145" i="26" s="1"/>
  <c r="J144" i="26"/>
  <c r="L180" i="7"/>
  <c r="P180" i="7"/>
  <c r="P183" i="7" s="1"/>
  <c r="J180" i="7"/>
  <c r="K183" i="7"/>
  <c r="D38" i="31"/>
  <c r="D37" i="31"/>
  <c r="N212" i="23"/>
  <c r="K212" i="23"/>
  <c r="G212" i="23"/>
  <c r="P206" i="23"/>
  <c r="P205" i="23"/>
  <c r="P204" i="23"/>
  <c r="P203" i="23"/>
  <c r="M197" i="23"/>
  <c r="P143" i="23"/>
  <c r="G147" i="23"/>
  <c r="E32" i="40" s="1"/>
  <c r="P79" i="23"/>
  <c r="G83" i="23"/>
  <c r="J204" i="23" l="1"/>
  <c r="E34" i="40"/>
  <c r="J38" i="31"/>
  <c r="J34" i="40"/>
  <c r="L32" i="40"/>
  <c r="H32" i="40"/>
  <c r="J79" i="23"/>
  <c r="O79" i="23" s="1"/>
  <c r="E30" i="40"/>
  <c r="M144" i="26"/>
  <c r="O144" i="26"/>
  <c r="J140" i="23"/>
  <c r="J143" i="23"/>
  <c r="M143" i="23" s="1"/>
  <c r="J142" i="23"/>
  <c r="J141" i="23"/>
  <c r="E38" i="31"/>
  <c r="L212" i="23"/>
  <c r="M145" i="26"/>
  <c r="M143" i="26"/>
  <c r="O143" i="26"/>
  <c r="L183" i="7"/>
  <c r="M180" i="7"/>
  <c r="O180" i="7"/>
  <c r="O183" i="7" s="1"/>
  <c r="J206" i="23"/>
  <c r="J203" i="23"/>
  <c r="O203" i="23" s="1"/>
  <c r="P212" i="23"/>
  <c r="J205" i="23"/>
  <c r="O205" i="23" s="1"/>
  <c r="O204" i="23"/>
  <c r="M204" i="23"/>
  <c r="L173" i="38"/>
  <c r="M79" i="23" l="1"/>
  <c r="H34" i="40"/>
  <c r="L34" i="40"/>
  <c r="L30" i="40"/>
  <c r="H30" i="40"/>
  <c r="O143" i="23"/>
  <c r="M141" i="23"/>
  <c r="O141" i="23"/>
  <c r="M142" i="23"/>
  <c r="O142" i="23"/>
  <c r="J147" i="23"/>
  <c r="M183" i="7"/>
  <c r="M203" i="23"/>
  <c r="J183" i="7"/>
  <c r="M205" i="23"/>
  <c r="M206" i="23"/>
  <c r="O206" i="23"/>
  <c r="O212" i="23" s="1"/>
  <c r="J212" i="23"/>
  <c r="G19" i="31" l="1"/>
  <c r="G19" i="40"/>
  <c r="M212" i="23"/>
  <c r="N181" i="38"/>
  <c r="J39" i="40" s="1"/>
  <c r="L139" i="26"/>
  <c r="G38" i="31" l="1"/>
  <c r="G34" i="40"/>
  <c r="P95" i="26"/>
  <c r="P96" i="26"/>
  <c r="P97" i="26"/>
  <c r="P101" i="26"/>
  <c r="P103" i="26"/>
  <c r="L175" i="38" l="1"/>
  <c r="N274" i="25" l="1"/>
  <c r="G197" i="26"/>
  <c r="I192" i="26"/>
  <c r="I182" i="26"/>
  <c r="G187" i="26"/>
  <c r="J56" i="31" l="1"/>
  <c r="J49" i="40"/>
  <c r="N256" i="7"/>
  <c r="N149" i="26"/>
  <c r="P158" i="25"/>
  <c r="J62" i="31" l="1"/>
  <c r="J60" i="40"/>
  <c r="J21" i="31"/>
  <c r="J21" i="40"/>
  <c r="P142" i="26"/>
  <c r="P141" i="26"/>
  <c r="P140" i="26"/>
  <c r="P139" i="26"/>
  <c r="J61" i="31"/>
  <c r="P321" i="7"/>
  <c r="L321" i="7"/>
  <c r="H60" i="40" l="1"/>
  <c r="L60" i="40"/>
  <c r="J140" i="26"/>
  <c r="O140" i="26" s="1"/>
  <c r="J141" i="26"/>
  <c r="O141" i="26" s="1"/>
  <c r="J142" i="26"/>
  <c r="J139" i="26"/>
  <c r="P108" i="23"/>
  <c r="M140" i="26" l="1"/>
  <c r="M141" i="26"/>
  <c r="O139" i="26"/>
  <c r="M139" i="26"/>
  <c r="M142" i="26"/>
  <c r="O142" i="26"/>
  <c r="P15" i="25" l="1"/>
  <c r="N47" i="23" l="1"/>
  <c r="G47" i="23"/>
  <c r="E29" i="40" s="1"/>
  <c r="P43" i="23"/>
  <c r="P42" i="23"/>
  <c r="J33" i="31" l="1"/>
  <c r="J29" i="40"/>
  <c r="H29" i="40" s="1"/>
  <c r="N98" i="38"/>
  <c r="N53" i="7"/>
  <c r="J43" i="31" l="1"/>
  <c r="J37" i="40"/>
  <c r="J15" i="31"/>
  <c r="J15" i="40"/>
  <c r="L29" i="40"/>
  <c r="N238" i="25"/>
  <c r="J55" i="31" l="1"/>
  <c r="J48" i="40"/>
  <c r="J68" i="31"/>
  <c r="P51" i="39" l="1"/>
  <c r="P124" i="39" l="1"/>
  <c r="N63" i="38" l="1"/>
  <c r="N22" i="25"/>
  <c r="J42" i="31" l="1"/>
  <c r="J36" i="40"/>
  <c r="J49" i="31"/>
  <c r="J42" i="40"/>
  <c r="N327" i="7"/>
  <c r="N25" i="7"/>
  <c r="N21" i="23"/>
  <c r="P272" i="25"/>
  <c r="P92" i="39"/>
  <c r="N131" i="25"/>
  <c r="N56" i="25"/>
  <c r="N89" i="25"/>
  <c r="N362" i="7"/>
  <c r="G362" i="7"/>
  <c r="E24" i="40" s="1"/>
  <c r="P355" i="7"/>
  <c r="K362" i="7"/>
  <c r="L49" i="7"/>
  <c r="L48" i="7"/>
  <c r="L17" i="7"/>
  <c r="L15" i="7"/>
  <c r="J52" i="31" l="1"/>
  <c r="J45" i="40"/>
  <c r="J51" i="31"/>
  <c r="J44" i="40"/>
  <c r="J50" i="31"/>
  <c r="J43" i="40"/>
  <c r="J24" i="31"/>
  <c r="J24" i="40"/>
  <c r="L24" i="40" s="1"/>
  <c r="J14" i="31"/>
  <c r="J14" i="40"/>
  <c r="J23" i="31"/>
  <c r="J23" i="40"/>
  <c r="J32" i="31"/>
  <c r="J28" i="40"/>
  <c r="E24" i="31"/>
  <c r="L24" i="31" s="1"/>
  <c r="J359" i="7"/>
  <c r="J358" i="7"/>
  <c r="J357" i="7"/>
  <c r="J356" i="7"/>
  <c r="J92" i="39"/>
  <c r="M92" i="39" s="1"/>
  <c r="L362" i="7"/>
  <c r="J355" i="7"/>
  <c r="M355" i="7" s="1"/>
  <c r="P362" i="7"/>
  <c r="J54" i="31"/>
  <c r="J34" i="31"/>
  <c r="M358" i="7" l="1"/>
  <c r="O358" i="7"/>
  <c r="O356" i="7"/>
  <c r="M356" i="7"/>
  <c r="O357" i="7"/>
  <c r="M357" i="7"/>
  <c r="O359" i="7"/>
  <c r="M359" i="7"/>
  <c r="O92" i="39"/>
  <c r="O355" i="7"/>
  <c r="J362" i="7"/>
  <c r="N166" i="25"/>
  <c r="J53" i="31" l="1"/>
  <c r="J46" i="40"/>
  <c r="J41" i="40" s="1"/>
  <c r="M362" i="7"/>
  <c r="G24" i="31" s="1"/>
  <c r="G24" i="40"/>
  <c r="O362" i="7"/>
  <c r="P160" i="39"/>
  <c r="P159" i="39"/>
  <c r="L46" i="40" l="1"/>
  <c r="H46" i="40"/>
  <c r="H24" i="31"/>
  <c r="H24" i="40"/>
  <c r="G22" i="26"/>
  <c r="E57" i="40" s="1"/>
  <c r="P91" i="39"/>
  <c r="P89" i="39"/>
  <c r="P54" i="39"/>
  <c r="P20" i="39"/>
  <c r="P19" i="39"/>
  <c r="P18" i="39"/>
  <c r="P123" i="25" l="1"/>
  <c r="P122" i="25"/>
  <c r="P235" i="25"/>
  <c r="P234" i="25"/>
  <c r="P233" i="25"/>
  <c r="P195" i="25"/>
  <c r="P194" i="25"/>
  <c r="P159" i="25"/>
  <c r="P53" i="25"/>
  <c r="P51" i="25"/>
  <c r="P16" i="25"/>
  <c r="G290" i="7"/>
  <c r="P252" i="7"/>
  <c r="P250" i="7"/>
  <c r="P49" i="7"/>
  <c r="P48" i="7"/>
  <c r="P17" i="7"/>
  <c r="P15" i="7"/>
  <c r="J282" i="7" l="1"/>
  <c r="E22" i="40"/>
  <c r="P175" i="38"/>
  <c r="P173" i="38"/>
  <c r="P135" i="38"/>
  <c r="P133" i="38"/>
  <c r="P95" i="38"/>
  <c r="P93" i="38"/>
  <c r="P54" i="38"/>
  <c r="P52" i="38"/>
  <c r="G63" i="38"/>
  <c r="E36" i="40" s="1"/>
  <c r="P177" i="23"/>
  <c r="P176" i="23"/>
  <c r="P142" i="23"/>
  <c r="P141" i="23"/>
  <c r="P78" i="23"/>
  <c r="P17" i="23"/>
  <c r="P16" i="23"/>
  <c r="L36" i="40" l="1"/>
  <c r="H36" i="40"/>
  <c r="J55" i="38"/>
  <c r="O55" i="38" s="1"/>
  <c r="J60" i="38"/>
  <c r="J58" i="38"/>
  <c r="J61" i="38"/>
  <c r="J53" i="38"/>
  <c r="J59" i="38"/>
  <c r="J51" i="38"/>
  <c r="J57" i="38"/>
  <c r="O57" i="38" s="1"/>
  <c r="J54" i="38"/>
  <c r="J56" i="38"/>
  <c r="J52" i="38"/>
  <c r="M60" i="38" l="1"/>
  <c r="O60" i="38"/>
  <c r="O58" i="38"/>
  <c r="M58" i="38"/>
  <c r="M56" i="38"/>
  <c r="O56" i="38"/>
  <c r="M55" i="38"/>
  <c r="J63" i="38"/>
  <c r="M52" i="38"/>
  <c r="O52" i="38"/>
  <c r="M54" i="38"/>
  <c r="O54" i="38"/>
  <c r="O61" i="38"/>
  <c r="M61" i="38"/>
  <c r="L5" i="31"/>
  <c r="J19" i="31" l="1"/>
  <c r="G151" i="7" l="1"/>
  <c r="G166" i="39"/>
  <c r="G127" i="39"/>
  <c r="G56" i="39"/>
  <c r="E62" i="31"/>
  <c r="L62" i="31" s="1"/>
  <c r="E59" i="31"/>
  <c r="G274" i="25"/>
  <c r="G238" i="25"/>
  <c r="E48" i="40" s="1"/>
  <c r="J158" i="25"/>
  <c r="G131" i="25"/>
  <c r="E45" i="40" s="1"/>
  <c r="G89" i="25"/>
  <c r="G56" i="25"/>
  <c r="E43" i="40" s="1"/>
  <c r="G22" i="25"/>
  <c r="E42" i="40" s="1"/>
  <c r="G181" i="38"/>
  <c r="E39" i="40" s="1"/>
  <c r="G98" i="38"/>
  <c r="E37" i="40" s="1"/>
  <c r="E42" i="31"/>
  <c r="G32" i="38"/>
  <c r="E35" i="40" s="1"/>
  <c r="G327" i="7"/>
  <c r="E23" i="40" s="1"/>
  <c r="E22" i="31"/>
  <c r="G256" i="7"/>
  <c r="E21" i="40" s="1"/>
  <c r="G223" i="7"/>
  <c r="E20" i="40" s="1"/>
  <c r="G115" i="7"/>
  <c r="G84" i="7"/>
  <c r="G53" i="7"/>
  <c r="E15" i="40" s="1"/>
  <c r="G25" i="7"/>
  <c r="E14" i="40" s="1"/>
  <c r="H14" i="40" s="1"/>
  <c r="P85" i="25"/>
  <c r="L48" i="40" l="1"/>
  <c r="L37" i="40"/>
  <c r="L39" i="40"/>
  <c r="H39" i="40"/>
  <c r="H35" i="40"/>
  <c r="L35" i="40"/>
  <c r="J55" i="39"/>
  <c r="M55" i="39" s="1"/>
  <c r="L45" i="40"/>
  <c r="H45" i="40"/>
  <c r="L43" i="40"/>
  <c r="H43" i="40"/>
  <c r="L42" i="40"/>
  <c r="H42" i="40"/>
  <c r="E51" i="31"/>
  <c r="L51" i="31" s="1"/>
  <c r="E44" i="40"/>
  <c r="E49" i="40"/>
  <c r="L20" i="40"/>
  <c r="H20" i="40"/>
  <c r="L14" i="40"/>
  <c r="E16" i="31"/>
  <c r="E16" i="40"/>
  <c r="L15" i="40"/>
  <c r="H15" i="40"/>
  <c r="E17" i="31"/>
  <c r="E17" i="40"/>
  <c r="L21" i="40"/>
  <c r="H21" i="40"/>
  <c r="L23" i="40"/>
  <c r="H23" i="40"/>
  <c r="E18" i="31"/>
  <c r="E18" i="40"/>
  <c r="J28" i="38"/>
  <c r="J52" i="25"/>
  <c r="M52" i="25" s="1"/>
  <c r="J50" i="25"/>
  <c r="J195" i="25"/>
  <c r="J190" i="25"/>
  <c r="H62" i="31"/>
  <c r="J25" i="38"/>
  <c r="O25" i="38" s="1"/>
  <c r="J26" i="38"/>
  <c r="J20" i="38"/>
  <c r="O20" i="38" s="1"/>
  <c r="J14" i="38"/>
  <c r="J16" i="38"/>
  <c r="E41" i="31"/>
  <c r="J23" i="38"/>
  <c r="J124" i="39"/>
  <c r="J122" i="39"/>
  <c r="J123" i="39"/>
  <c r="J125" i="39"/>
  <c r="E69" i="31"/>
  <c r="J121" i="39"/>
  <c r="M158" i="25"/>
  <c r="O158" i="25"/>
  <c r="E20" i="31"/>
  <c r="H20" i="31" s="1"/>
  <c r="J217" i="7"/>
  <c r="E23" i="31"/>
  <c r="J321" i="7"/>
  <c r="E55" i="31"/>
  <c r="J234" i="25"/>
  <c r="J233" i="25"/>
  <c r="J235" i="25"/>
  <c r="E54" i="31"/>
  <c r="L54" i="31" s="1"/>
  <c r="J194" i="25"/>
  <c r="J193" i="25"/>
  <c r="J192" i="25"/>
  <c r="J191" i="25"/>
  <c r="E50" i="31"/>
  <c r="L50" i="31" s="1"/>
  <c r="J51" i="25"/>
  <c r="J53" i="25"/>
  <c r="M53" i="25" s="1"/>
  <c r="E15" i="31"/>
  <c r="J47" i="7"/>
  <c r="J46" i="7"/>
  <c r="J49" i="7"/>
  <c r="J45" i="7"/>
  <c r="J48" i="7"/>
  <c r="M48" i="7" s="1"/>
  <c r="E14" i="31"/>
  <c r="J17" i="7"/>
  <c r="M17" i="7" s="1"/>
  <c r="J15" i="7"/>
  <c r="M15" i="7" s="1"/>
  <c r="J18" i="7"/>
  <c r="M18" i="7" s="1"/>
  <c r="J16" i="7"/>
  <c r="M16" i="7" s="1"/>
  <c r="J14" i="7"/>
  <c r="M14" i="7" s="1"/>
  <c r="E21" i="31"/>
  <c r="J252" i="7"/>
  <c r="J250" i="7"/>
  <c r="E70" i="31"/>
  <c r="J160" i="39"/>
  <c r="J159" i="39"/>
  <c r="E45" i="31"/>
  <c r="J175" i="38"/>
  <c r="J173" i="38"/>
  <c r="E61" i="31"/>
  <c r="J103" i="26"/>
  <c r="E67" i="31"/>
  <c r="J54" i="39"/>
  <c r="E68" i="31"/>
  <c r="J91" i="39"/>
  <c r="J89" i="39"/>
  <c r="J20" i="39"/>
  <c r="J19" i="39"/>
  <c r="M19" i="39" s="1"/>
  <c r="J18" i="39"/>
  <c r="E66" i="31"/>
  <c r="E56" i="31"/>
  <c r="J272" i="25"/>
  <c r="E52" i="31"/>
  <c r="L52" i="31" s="1"/>
  <c r="J123" i="25"/>
  <c r="J122" i="25"/>
  <c r="E53" i="31"/>
  <c r="L53" i="31" s="1"/>
  <c r="J159" i="25"/>
  <c r="E49" i="31"/>
  <c r="J16" i="25"/>
  <c r="E19" i="31"/>
  <c r="H19" i="31" s="1"/>
  <c r="E43" i="31"/>
  <c r="J95" i="38"/>
  <c r="J93" i="38"/>
  <c r="L44" i="40" l="1"/>
  <c r="E41" i="40"/>
  <c r="O55" i="39"/>
  <c r="O52" i="25"/>
  <c r="H49" i="40"/>
  <c r="L49" i="40"/>
  <c r="O50" i="25"/>
  <c r="M50" i="25"/>
  <c r="M190" i="25"/>
  <c r="O190" i="25"/>
  <c r="E13" i="31"/>
  <c r="H15" i="31"/>
  <c r="L61" i="31"/>
  <c r="H61" i="31"/>
  <c r="J197" i="25"/>
  <c r="O16" i="38"/>
  <c r="M217" i="7"/>
  <c r="M223" i="7" s="1"/>
  <c r="M125" i="39"/>
  <c r="O125" i="39"/>
  <c r="O26" i="38"/>
  <c r="O14" i="38"/>
  <c r="O122" i="39"/>
  <c r="M122" i="39"/>
  <c r="O123" i="39"/>
  <c r="M123" i="39"/>
  <c r="M121" i="39"/>
  <c r="O121" i="39"/>
  <c r="M122" i="25"/>
  <c r="O122" i="25"/>
  <c r="O250" i="7"/>
  <c r="M250" i="7"/>
  <c r="M321" i="7"/>
  <c r="O321" i="7"/>
  <c r="O175" i="38"/>
  <c r="M175" i="38"/>
  <c r="M173" i="38"/>
  <c r="O173" i="38"/>
  <c r="O159" i="39"/>
  <c r="M159" i="39"/>
  <c r="O160" i="39"/>
  <c r="M160" i="39"/>
  <c r="M233" i="25"/>
  <c r="O233" i="25"/>
  <c r="O234" i="25"/>
  <c r="M234" i="25"/>
  <c r="O54" i="39"/>
  <c r="M54" i="39"/>
  <c r="O20" i="39"/>
  <c r="M20" i="39"/>
  <c r="M272" i="25"/>
  <c r="O272" i="25"/>
  <c r="M235" i="25"/>
  <c r="O235" i="25"/>
  <c r="M195" i="25"/>
  <c r="O195" i="25"/>
  <c r="M194" i="25"/>
  <c r="O194" i="25"/>
  <c r="O123" i="25"/>
  <c r="M123" i="25"/>
  <c r="O53" i="25"/>
  <c r="M51" i="25"/>
  <c r="O51" i="25"/>
  <c r="M16" i="25"/>
  <c r="O16" i="25"/>
  <c r="O93" i="38"/>
  <c r="M93" i="38"/>
  <c r="O95" i="38"/>
  <c r="M95" i="38"/>
  <c r="O252" i="7"/>
  <c r="M252" i="7"/>
  <c r="M103" i="26"/>
  <c r="O103" i="26"/>
  <c r="O89" i="39"/>
  <c r="M89" i="39"/>
  <c r="O17" i="7"/>
  <c r="M49" i="7"/>
  <c r="O49" i="7"/>
  <c r="O48" i="7"/>
  <c r="O15" i="7"/>
  <c r="O18" i="39"/>
  <c r="M18" i="39"/>
  <c r="M91" i="39"/>
  <c r="O91" i="39"/>
  <c r="O19" i="39"/>
  <c r="O159" i="25"/>
  <c r="M159" i="25"/>
  <c r="J85" i="25"/>
  <c r="M85" i="25" s="1"/>
  <c r="L41" i="40" l="1"/>
  <c r="G20" i="31"/>
  <c r="G20" i="40"/>
  <c r="O85" i="25"/>
  <c r="L56" i="31" l="1"/>
  <c r="L55" i="31"/>
  <c r="L49" i="31"/>
  <c r="J45" i="31"/>
  <c r="N290" i="7"/>
  <c r="N151" i="7"/>
  <c r="N115" i="7"/>
  <c r="N84" i="7"/>
  <c r="M8" i="23"/>
  <c r="M34" i="23"/>
  <c r="J16" i="31" l="1"/>
  <c r="J16" i="40"/>
  <c r="J17" i="31"/>
  <c r="J17" i="40"/>
  <c r="J18" i="31"/>
  <c r="J18" i="40"/>
  <c r="J22" i="31"/>
  <c r="J22" i="40"/>
  <c r="J48" i="31"/>
  <c r="H18" i="40" l="1"/>
  <c r="L18" i="40"/>
  <c r="H17" i="40"/>
  <c r="L17" i="40"/>
  <c r="L16" i="40"/>
  <c r="H16" i="40"/>
  <c r="H22" i="40"/>
  <c r="L22" i="40"/>
  <c r="N166" i="39"/>
  <c r="L68" i="31"/>
  <c r="N56" i="39"/>
  <c r="N27" i="39"/>
  <c r="J66" i="31" l="1"/>
  <c r="J67" i="31"/>
  <c r="J69" i="31"/>
  <c r="L69" i="31" s="1"/>
  <c r="J70" i="31"/>
  <c r="H70" i="31" s="1"/>
  <c r="L67" i="31"/>
  <c r="H67" i="31"/>
  <c r="L66" i="31"/>
  <c r="N22" i="26"/>
  <c r="J59" i="31" l="1"/>
  <c r="J57" i="40"/>
  <c r="H69" i="31"/>
  <c r="L70" i="31"/>
  <c r="L59" i="31"/>
  <c r="L57" i="40" l="1"/>
  <c r="L16" i="7"/>
  <c r="P57" i="38" l="1"/>
  <c r="P32" i="38" l="1"/>
  <c r="L14" i="7" l="1"/>
  <c r="L172" i="38"/>
  <c r="D54" i="31" l="1"/>
  <c r="D53" i="31"/>
  <c r="P135" i="26"/>
  <c r="L134" i="26"/>
  <c r="P84" i="25"/>
  <c r="L47" i="7"/>
  <c r="L18" i="7"/>
  <c r="P76" i="23"/>
  <c r="P18" i="23"/>
  <c r="P15" i="23"/>
  <c r="P14" i="23"/>
  <c r="P21" i="23" l="1"/>
  <c r="L323" i="7"/>
  <c r="L319" i="7"/>
  <c r="P77" i="23" l="1"/>
  <c r="P83" i="23" s="1"/>
  <c r="P107" i="23"/>
  <c r="P106" i="23"/>
  <c r="P140" i="23"/>
  <c r="P147" i="23" s="1"/>
  <c r="P175" i="23"/>
  <c r="P174" i="23"/>
  <c r="P49" i="25"/>
  <c r="P18" i="26" l="1"/>
  <c r="P17" i="26"/>
  <c r="P16" i="26"/>
  <c r="D70" i="31"/>
  <c r="D69" i="31"/>
  <c r="K166" i="39"/>
  <c r="P162" i="39"/>
  <c r="P161" i="39"/>
  <c r="P158" i="39"/>
  <c r="K127" i="39"/>
  <c r="P127" i="39"/>
  <c r="P55" i="25"/>
  <c r="P54" i="25"/>
  <c r="D56" i="31"/>
  <c r="D55" i="31"/>
  <c r="K274" i="25"/>
  <c r="P271" i="25"/>
  <c r="P270" i="25"/>
  <c r="P269" i="25"/>
  <c r="K238" i="25"/>
  <c r="P232" i="25"/>
  <c r="P231" i="25"/>
  <c r="P230" i="25"/>
  <c r="P155" i="25"/>
  <c r="P83" i="25"/>
  <c r="D23" i="31"/>
  <c r="P323" i="7"/>
  <c r="P319" i="7"/>
  <c r="P274" i="25" l="1"/>
  <c r="L65" i="31"/>
  <c r="J65" i="31"/>
  <c r="P166" i="39"/>
  <c r="P238" i="25"/>
  <c r="J271" i="25"/>
  <c r="O271" i="25" s="1"/>
  <c r="L166" i="39"/>
  <c r="L127" i="39"/>
  <c r="J158" i="39"/>
  <c r="O158" i="39" s="1"/>
  <c r="J161" i="39"/>
  <c r="O161" i="39" s="1"/>
  <c r="J162" i="39"/>
  <c r="O162" i="39" s="1"/>
  <c r="J269" i="25"/>
  <c r="M269" i="25" s="1"/>
  <c r="L274" i="25"/>
  <c r="J231" i="25"/>
  <c r="M231" i="25" s="1"/>
  <c r="L238" i="25"/>
  <c r="J230" i="25"/>
  <c r="O230" i="25" s="1"/>
  <c r="J232" i="25"/>
  <c r="J270" i="25"/>
  <c r="P47" i="7"/>
  <c r="P59" i="38"/>
  <c r="D36" i="31"/>
  <c r="D35" i="31"/>
  <c r="D34" i="31"/>
  <c r="N183" i="23"/>
  <c r="K183" i="23"/>
  <c r="G183" i="23"/>
  <c r="K147" i="23"/>
  <c r="N114" i="23"/>
  <c r="K114" i="23"/>
  <c r="G114" i="23"/>
  <c r="P109" i="23"/>
  <c r="E35" i="31" l="1"/>
  <c r="E31" i="40"/>
  <c r="J35" i="31"/>
  <c r="J31" i="40"/>
  <c r="E37" i="31"/>
  <c r="E33" i="40"/>
  <c r="J37" i="31"/>
  <c r="J33" i="40"/>
  <c r="H37" i="31"/>
  <c r="L37" i="31"/>
  <c r="M232" i="25"/>
  <c r="O232" i="25"/>
  <c r="J31" i="31"/>
  <c r="L38" i="31"/>
  <c r="J177" i="23"/>
  <c r="J176" i="23"/>
  <c r="E36" i="31"/>
  <c r="O124" i="39"/>
  <c r="M124" i="39"/>
  <c r="M127" i="39" s="1"/>
  <c r="H56" i="31"/>
  <c r="O59" i="38"/>
  <c r="L42" i="31"/>
  <c r="M271" i="25"/>
  <c r="J174" i="23"/>
  <c r="L183" i="23"/>
  <c r="J108" i="23"/>
  <c r="L35" i="31"/>
  <c r="J175" i="23"/>
  <c r="M158" i="39"/>
  <c r="J127" i="39"/>
  <c r="M162" i="39"/>
  <c r="J166" i="39"/>
  <c r="M161" i="39"/>
  <c r="O166" i="39"/>
  <c r="J274" i="25"/>
  <c r="O269" i="25"/>
  <c r="M230" i="25"/>
  <c r="O231" i="25"/>
  <c r="M270" i="25"/>
  <c r="O270" i="25"/>
  <c r="J238" i="25"/>
  <c r="J106" i="23"/>
  <c r="O106" i="23" s="1"/>
  <c r="L114" i="23"/>
  <c r="J109" i="23"/>
  <c r="O140" i="23"/>
  <c r="P183" i="23"/>
  <c r="P114" i="23"/>
  <c r="L147" i="23"/>
  <c r="J107" i="23"/>
  <c r="H31" i="40" l="1"/>
  <c r="L31" i="40"/>
  <c r="L33" i="40"/>
  <c r="H33" i="40"/>
  <c r="O127" i="39"/>
  <c r="M177" i="23"/>
  <c r="O177" i="23"/>
  <c r="O175" i="23"/>
  <c r="M175" i="23"/>
  <c r="O174" i="23"/>
  <c r="M174" i="23"/>
  <c r="M176" i="23"/>
  <c r="O176" i="23"/>
  <c r="L36" i="31"/>
  <c r="H36" i="31"/>
  <c r="M109" i="23"/>
  <c r="O109" i="23"/>
  <c r="O108" i="23"/>
  <c r="M108" i="23"/>
  <c r="O238" i="25"/>
  <c r="G69" i="31"/>
  <c r="M106" i="23"/>
  <c r="M59" i="38"/>
  <c r="J183" i="23"/>
  <c r="M166" i="39"/>
  <c r="H35" i="31"/>
  <c r="M274" i="25"/>
  <c r="O274" i="25"/>
  <c r="M238" i="25"/>
  <c r="M140" i="23"/>
  <c r="O107" i="23"/>
  <c r="M107" i="23"/>
  <c r="J114" i="23"/>
  <c r="G70" i="31" l="1"/>
  <c r="H55" i="31"/>
  <c r="H48" i="40"/>
  <c r="G55" i="31"/>
  <c r="G48" i="40"/>
  <c r="G56" i="31"/>
  <c r="G49" i="40"/>
  <c r="O183" i="23"/>
  <c r="M147" i="23"/>
  <c r="O147" i="23"/>
  <c r="M183" i="23"/>
  <c r="M114" i="23"/>
  <c r="O114" i="23"/>
  <c r="G35" i="31" l="1"/>
  <c r="G31" i="40"/>
  <c r="G37" i="31"/>
  <c r="G33" i="40"/>
  <c r="G36" i="31"/>
  <c r="G32" i="40"/>
  <c r="L318" i="7"/>
  <c r="L95" i="26"/>
  <c r="L97" i="26"/>
  <c r="P143" i="7"/>
  <c r="P94" i="38"/>
  <c r="L142" i="7" l="1"/>
  <c r="P318" i="7" l="1"/>
  <c r="P17" i="25"/>
  <c r="O191" i="25"/>
  <c r="P92" i="38"/>
  <c r="P98" i="38" s="1"/>
  <c r="P156" i="25" l="1"/>
  <c r="P142" i="7"/>
  <c r="P151" i="7" s="1"/>
  <c r="J142" i="7" l="1"/>
  <c r="O142" i="7" s="1"/>
  <c r="L18" i="31"/>
  <c r="J155" i="25"/>
  <c r="J156" i="25"/>
  <c r="O156" i="25" s="1"/>
  <c r="J143" i="7"/>
  <c r="O155" i="25" l="1"/>
  <c r="M155" i="25"/>
  <c r="M142" i="7"/>
  <c r="M156" i="25"/>
  <c r="O143" i="7"/>
  <c r="M143" i="7"/>
  <c r="P14" i="26"/>
  <c r="P17" i="39"/>
  <c r="P121" i="25"/>
  <c r="L107" i="7"/>
  <c r="P107" i="7"/>
  <c r="D19" i="31" l="1"/>
  <c r="P157" i="25" l="1"/>
  <c r="P87" i="39" l="1"/>
  <c r="P86" i="39"/>
  <c r="P52" i="39"/>
  <c r="P53" i="39"/>
  <c r="P50" i="39"/>
  <c r="P154" i="25"/>
  <c r="P14" i="7"/>
  <c r="P16" i="7"/>
  <c r="P18" i="7"/>
  <c r="M100" i="23"/>
  <c r="M168" i="23" s="1"/>
  <c r="P40" i="23"/>
  <c r="P41" i="23"/>
  <c r="K25" i="7" l="1"/>
  <c r="P25" i="7"/>
  <c r="O14" i="7" l="1"/>
  <c r="O16" i="7"/>
  <c r="O18" i="7"/>
  <c r="J25" i="7"/>
  <c r="P47" i="23"/>
  <c r="K47" i="23"/>
  <c r="L55" i="23"/>
  <c r="L56" i="23"/>
  <c r="L220" i="23" l="1"/>
  <c r="J42" i="23"/>
  <c r="J43" i="23"/>
  <c r="E33" i="31"/>
  <c r="L33" i="31" s="1"/>
  <c r="L91" i="23"/>
  <c r="L122" i="23"/>
  <c r="L191" i="23"/>
  <c r="L155" i="23"/>
  <c r="L47" i="23"/>
  <c r="M25" i="7"/>
  <c r="O25" i="7"/>
  <c r="J40" i="23"/>
  <c r="M40" i="23" s="1"/>
  <c r="J41" i="23"/>
  <c r="M41" i="23" s="1"/>
  <c r="B31" i="31"/>
  <c r="P251" i="7"/>
  <c r="P284" i="7"/>
  <c r="P283" i="7"/>
  <c r="G14" i="31" l="1"/>
  <c r="G14" i="40"/>
  <c r="O43" i="23"/>
  <c r="M43" i="23"/>
  <c r="M42" i="23"/>
  <c r="O42" i="23"/>
  <c r="O41" i="23"/>
  <c r="O40" i="23"/>
  <c r="J47" i="23"/>
  <c r="L284" i="7"/>
  <c r="L283" i="7"/>
  <c r="L282" i="7"/>
  <c r="L101" i="26"/>
  <c r="N138" i="38"/>
  <c r="J44" i="31" l="1"/>
  <c r="J40" i="31" s="1"/>
  <c r="J38" i="40"/>
  <c r="J13" i="40" s="1"/>
  <c r="J14" i="26"/>
  <c r="J18" i="26"/>
  <c r="M18" i="26" s="1"/>
  <c r="J16" i="26"/>
  <c r="J17" i="26"/>
  <c r="M47" i="23"/>
  <c r="O47" i="23"/>
  <c r="L41" i="31"/>
  <c r="G33" i="31" l="1"/>
  <c r="G29" i="40"/>
  <c r="O14" i="26"/>
  <c r="M14" i="26"/>
  <c r="O16" i="26"/>
  <c r="M16" i="26"/>
  <c r="O18" i="26"/>
  <c r="J29" i="38"/>
  <c r="J24" i="38"/>
  <c r="J19" i="38"/>
  <c r="J18" i="38"/>
  <c r="J27" i="38"/>
  <c r="J22" i="38"/>
  <c r="J17" i="38"/>
  <c r="J21" i="38"/>
  <c r="J15" i="38"/>
  <c r="O17" i="26"/>
  <c r="M17" i="26"/>
  <c r="O27" i="38" l="1"/>
  <c r="O21" i="38"/>
  <c r="O22" i="38"/>
  <c r="O19" i="38"/>
  <c r="O30" i="38"/>
  <c r="O18" i="38"/>
  <c r="O24" i="38"/>
  <c r="O15" i="38"/>
  <c r="O17" i="38"/>
  <c r="O23" i="38"/>
  <c r="O29" i="38"/>
  <c r="L183" i="38"/>
  <c r="M166" i="38"/>
  <c r="L140" i="38"/>
  <c r="M126" i="38"/>
  <c r="L100" i="38"/>
  <c r="M86" i="38"/>
  <c r="L65" i="38"/>
  <c r="M45" i="38"/>
  <c r="L46" i="7"/>
  <c r="L45" i="7"/>
  <c r="L76" i="7"/>
  <c r="O76" i="7" s="1"/>
  <c r="P134" i="38"/>
  <c r="P132" i="38"/>
  <c r="L34" i="38"/>
  <c r="P56" i="38"/>
  <c r="P53" i="38"/>
  <c r="P51" i="38"/>
  <c r="P63" i="38" l="1"/>
  <c r="P138" i="38"/>
  <c r="D68" i="31" l="1"/>
  <c r="D67" i="31"/>
  <c r="D66" i="31"/>
  <c r="D52" i="31"/>
  <c r="D51" i="31"/>
  <c r="D50" i="31"/>
  <c r="D49" i="31"/>
  <c r="D62" i="31"/>
  <c r="D61" i="31"/>
  <c r="D60" i="31"/>
  <c r="D21" i="31"/>
  <c r="D22" i="31"/>
  <c r="D20" i="31" l="1"/>
  <c r="D18" i="31"/>
  <c r="M43" i="39" l="1"/>
  <c r="P54" i="26"/>
  <c r="K327" i="7"/>
  <c r="L23" i="31"/>
  <c r="P327" i="7"/>
  <c r="P282" i="7"/>
  <c r="P290" i="7" s="1"/>
  <c r="L22" i="31"/>
  <c r="D45" i="31"/>
  <c r="D44" i="31"/>
  <c r="D43" i="31"/>
  <c r="D42" i="31"/>
  <c r="J78" i="23"/>
  <c r="P45" i="7"/>
  <c r="P46" i="7"/>
  <c r="K53" i="7"/>
  <c r="M70" i="7"/>
  <c r="P76" i="7"/>
  <c r="P84" i="7" s="1"/>
  <c r="L16" i="31"/>
  <c r="J84" i="7"/>
  <c r="K84" i="7"/>
  <c r="M84" i="7"/>
  <c r="O84" i="7"/>
  <c r="L87" i="7"/>
  <c r="L93" i="7"/>
  <c r="L94" i="7"/>
  <c r="L125" i="7" s="1"/>
  <c r="L17" i="31"/>
  <c r="K115" i="7"/>
  <c r="K151" i="7"/>
  <c r="L19" i="31"/>
  <c r="M211" i="7"/>
  <c r="P223" i="7"/>
  <c r="K223" i="7"/>
  <c r="P249" i="7"/>
  <c r="K256" i="7"/>
  <c r="L45" i="31"/>
  <c r="P174" i="38"/>
  <c r="P172" i="38"/>
  <c r="L23" i="23" l="1"/>
  <c r="J64" i="40"/>
  <c r="G16" i="31"/>
  <c r="G16" i="40"/>
  <c r="O78" i="23"/>
  <c r="M78" i="23"/>
  <c r="P256" i="7"/>
  <c r="L232" i="7"/>
  <c r="L298" i="7"/>
  <c r="L264" i="7"/>
  <c r="L335" i="7"/>
  <c r="L118" i="7"/>
  <c r="J74" i="31"/>
  <c r="L214" i="23"/>
  <c r="M101" i="7"/>
  <c r="M243" i="7"/>
  <c r="M276" i="7" s="1"/>
  <c r="M137" i="7"/>
  <c r="M174" i="7" s="1"/>
  <c r="E34" i="31"/>
  <c r="L34" i="31" s="1"/>
  <c r="L20" i="31"/>
  <c r="M47" i="7"/>
  <c r="L15" i="31"/>
  <c r="L21" i="31"/>
  <c r="J323" i="7"/>
  <c r="J319" i="7"/>
  <c r="H38" i="31"/>
  <c r="J174" i="38"/>
  <c r="O174" i="38" s="1"/>
  <c r="J172" i="38"/>
  <c r="M172" i="38" s="1"/>
  <c r="L160" i="7"/>
  <c r="L192" i="7" s="1"/>
  <c r="J251" i="7"/>
  <c r="J107" i="7"/>
  <c r="H17" i="31"/>
  <c r="L84" i="7"/>
  <c r="J15" i="26"/>
  <c r="O15" i="26" s="1"/>
  <c r="O22" i="26" s="1"/>
  <c r="J318" i="7"/>
  <c r="L290" i="7"/>
  <c r="L161" i="7"/>
  <c r="L193" i="7" s="1"/>
  <c r="L124" i="7"/>
  <c r="L233" i="7"/>
  <c r="P115" i="7"/>
  <c r="L154" i="7"/>
  <c r="J283" i="7"/>
  <c r="J284" i="7"/>
  <c r="L83" i="23"/>
  <c r="L181" i="38"/>
  <c r="J13" i="38"/>
  <c r="J32" i="38" s="1"/>
  <c r="K181" i="38"/>
  <c r="L32" i="38"/>
  <c r="P181" i="38"/>
  <c r="J76" i="23"/>
  <c r="J77" i="23"/>
  <c r="O77" i="23" s="1"/>
  <c r="L223" i="7"/>
  <c r="L151" i="7"/>
  <c r="L256" i="7"/>
  <c r="L53" i="7"/>
  <c r="P53" i="7"/>
  <c r="L115" i="7"/>
  <c r="J249" i="7"/>
  <c r="B59" i="31"/>
  <c r="P88" i="39"/>
  <c r="P85" i="39"/>
  <c r="P49" i="39"/>
  <c r="P56" i="39" s="1"/>
  <c r="K149" i="26"/>
  <c r="P138" i="26"/>
  <c r="P137" i="26"/>
  <c r="P136" i="26"/>
  <c r="P134" i="26"/>
  <c r="K106" i="26"/>
  <c r="P94" i="26"/>
  <c r="P106" i="26" s="1"/>
  <c r="K197" i="25"/>
  <c r="P193" i="25"/>
  <c r="P192" i="25"/>
  <c r="P191" i="25"/>
  <c r="K166" i="25"/>
  <c r="P153" i="25"/>
  <c r="K131" i="25"/>
  <c r="P124" i="25"/>
  <c r="P120" i="25"/>
  <c r="P119" i="25"/>
  <c r="K89" i="25"/>
  <c r="P82" i="25"/>
  <c r="P81" i="25"/>
  <c r="P80" i="25"/>
  <c r="H59" i="31" l="1"/>
  <c r="H57" i="40"/>
  <c r="P197" i="25"/>
  <c r="P95" i="39"/>
  <c r="L370" i="7"/>
  <c r="L479" i="7"/>
  <c r="L402" i="7"/>
  <c r="L443" i="7"/>
  <c r="J83" i="23"/>
  <c r="P149" i="26"/>
  <c r="L226" i="7"/>
  <c r="L397" i="7" s="1"/>
  <c r="L186" i="7"/>
  <c r="L50" i="23"/>
  <c r="L185" i="23"/>
  <c r="M312" i="7"/>
  <c r="L336" i="7"/>
  <c r="L265" i="7"/>
  <c r="L299" i="7"/>
  <c r="P166" i="25"/>
  <c r="H34" i="31"/>
  <c r="P89" i="25"/>
  <c r="P131" i="25"/>
  <c r="M76" i="23"/>
  <c r="O76" i="23"/>
  <c r="O83" i="23" s="1"/>
  <c r="J84" i="25"/>
  <c r="H54" i="31"/>
  <c r="O47" i="7"/>
  <c r="J223" i="7"/>
  <c r="J52" i="39"/>
  <c r="O52" i="39" s="1"/>
  <c r="J135" i="26"/>
  <c r="M319" i="7"/>
  <c r="O319" i="7"/>
  <c r="M323" i="7"/>
  <c r="O323" i="7"/>
  <c r="J81" i="25"/>
  <c r="M81" i="25" s="1"/>
  <c r="J80" i="25"/>
  <c r="J83" i="25"/>
  <c r="M318" i="7"/>
  <c r="O318" i="7"/>
  <c r="M151" i="7"/>
  <c r="O151" i="7"/>
  <c r="M77" i="23"/>
  <c r="J151" i="7"/>
  <c r="O217" i="7"/>
  <c r="O223" i="7" s="1"/>
  <c r="M107" i="7"/>
  <c r="O107" i="7"/>
  <c r="J136" i="26"/>
  <c r="J138" i="26"/>
  <c r="J137" i="26"/>
  <c r="O137" i="26" s="1"/>
  <c r="J134" i="26"/>
  <c r="M134" i="26" s="1"/>
  <c r="H52" i="31"/>
  <c r="J121" i="25"/>
  <c r="J154" i="25"/>
  <c r="J87" i="39"/>
  <c r="J86" i="39"/>
  <c r="J51" i="39"/>
  <c r="M51" i="39" s="1"/>
  <c r="J53" i="39"/>
  <c r="M53" i="39" s="1"/>
  <c r="J50" i="39"/>
  <c r="H18" i="31"/>
  <c r="M251" i="7"/>
  <c r="O251" i="7"/>
  <c r="J256" i="7"/>
  <c r="O249" i="7"/>
  <c r="M249" i="7"/>
  <c r="O284" i="7"/>
  <c r="M284" i="7"/>
  <c r="M283" i="7"/>
  <c r="O283" i="7"/>
  <c r="J327" i="7"/>
  <c r="J53" i="7"/>
  <c r="O45" i="7"/>
  <c r="M45" i="7"/>
  <c r="O282" i="7"/>
  <c r="M46" i="7"/>
  <c r="O46" i="7"/>
  <c r="M15" i="26"/>
  <c r="J97" i="26"/>
  <c r="J96" i="26"/>
  <c r="J101" i="26"/>
  <c r="O172" i="38"/>
  <c r="J90" i="39"/>
  <c r="H22" i="31"/>
  <c r="M174" i="38"/>
  <c r="J120" i="25"/>
  <c r="L166" i="25"/>
  <c r="J119" i="25"/>
  <c r="L197" i="25"/>
  <c r="J82" i="25"/>
  <c r="M82" i="25" s="1"/>
  <c r="J157" i="25"/>
  <c r="M157" i="25" s="1"/>
  <c r="J290" i="7"/>
  <c r="O13" i="38"/>
  <c r="O32" i="38" s="1"/>
  <c r="J181" i="38"/>
  <c r="J115" i="7"/>
  <c r="J95" i="26"/>
  <c r="L106" i="26"/>
  <c r="J49" i="39"/>
  <c r="L95" i="39"/>
  <c r="J88" i="39"/>
  <c r="L56" i="39"/>
  <c r="L89" i="25"/>
  <c r="L131" i="25"/>
  <c r="J124" i="25"/>
  <c r="O124" i="25" s="1"/>
  <c r="J153" i="25"/>
  <c r="J85" i="39"/>
  <c r="M85" i="39" s="1"/>
  <c r="J94" i="26"/>
  <c r="L149" i="26"/>
  <c r="G18" i="31" l="1"/>
  <c r="G18" i="40"/>
  <c r="L480" i="7"/>
  <c r="L444" i="7"/>
  <c r="L403" i="7"/>
  <c r="L365" i="7"/>
  <c r="L438" i="7"/>
  <c r="L474" i="7"/>
  <c r="M83" i="23"/>
  <c r="L330" i="7"/>
  <c r="L259" i="7"/>
  <c r="L293" i="7"/>
  <c r="O83" i="25"/>
  <c r="M83" i="25"/>
  <c r="O84" i="25"/>
  <c r="M84" i="25"/>
  <c r="O82" i="25"/>
  <c r="L371" i="7"/>
  <c r="M349" i="7"/>
  <c r="M52" i="39"/>
  <c r="O80" i="25"/>
  <c r="M80" i="25"/>
  <c r="O81" i="25"/>
  <c r="O135" i="26"/>
  <c r="M135" i="26"/>
  <c r="O96" i="26"/>
  <c r="M96" i="26"/>
  <c r="O94" i="26"/>
  <c r="M94" i="26"/>
  <c r="O95" i="26"/>
  <c r="M95" i="26"/>
  <c r="O97" i="26"/>
  <c r="M97" i="26"/>
  <c r="O192" i="25"/>
  <c r="M192" i="25"/>
  <c r="M191" i="25"/>
  <c r="M193" i="25"/>
  <c r="O193" i="25"/>
  <c r="O327" i="7"/>
  <c r="M327" i="7"/>
  <c r="H53" i="31"/>
  <c r="O134" i="26"/>
  <c r="M115" i="7"/>
  <c r="G17" i="40" s="1"/>
  <c r="O115" i="7"/>
  <c r="H68" i="31"/>
  <c r="J166" i="25"/>
  <c r="O88" i="39"/>
  <c r="O86" i="39"/>
  <c r="M86" i="39"/>
  <c r="M87" i="39"/>
  <c r="O87" i="39"/>
  <c r="O121" i="25"/>
  <c r="M121" i="25"/>
  <c r="O157" i="25"/>
  <c r="O290" i="7"/>
  <c r="J89" i="25"/>
  <c r="O120" i="25"/>
  <c r="M120" i="25"/>
  <c r="M119" i="25"/>
  <c r="O119" i="25"/>
  <c r="O153" i="25"/>
  <c r="M153" i="25"/>
  <c r="M154" i="25"/>
  <c r="O154" i="25"/>
  <c r="O51" i="39"/>
  <c r="O85" i="39"/>
  <c r="O53" i="39"/>
  <c r="M50" i="39"/>
  <c r="O50" i="39"/>
  <c r="M53" i="7"/>
  <c r="G15" i="40" s="1"/>
  <c r="O53" i="7"/>
  <c r="M256" i="7"/>
  <c r="O256" i="7"/>
  <c r="O90" i="39"/>
  <c r="M90" i="39"/>
  <c r="M101" i="26"/>
  <c r="O101" i="26"/>
  <c r="O138" i="26"/>
  <c r="M138" i="26"/>
  <c r="O136" i="26"/>
  <c r="M136" i="26"/>
  <c r="M137" i="26"/>
  <c r="M49" i="39"/>
  <c r="O49" i="39"/>
  <c r="J56" i="39"/>
  <c r="J106" i="26"/>
  <c r="M124" i="25"/>
  <c r="M181" i="38"/>
  <c r="O181" i="38"/>
  <c r="J95" i="39"/>
  <c r="J131" i="25"/>
  <c r="J149" i="26"/>
  <c r="G45" i="31" l="1"/>
  <c r="G39" i="40"/>
  <c r="G21" i="31"/>
  <c r="G21" i="40"/>
  <c r="G23" i="31"/>
  <c r="G23" i="40"/>
  <c r="G34" i="31"/>
  <c r="G30" i="40"/>
  <c r="O56" i="39"/>
  <c r="M197" i="25"/>
  <c r="G47" i="40" s="1"/>
  <c r="O197" i="25"/>
  <c r="O106" i="26"/>
  <c r="O95" i="39"/>
  <c r="M106" i="26"/>
  <c r="M149" i="26"/>
  <c r="M166" i="25"/>
  <c r="L58" i="39"/>
  <c r="L29" i="39"/>
  <c r="L24" i="26"/>
  <c r="L62" i="26" s="1"/>
  <c r="M89" i="25"/>
  <c r="O89" i="25"/>
  <c r="O166" i="25"/>
  <c r="O131" i="25"/>
  <c r="M131" i="25"/>
  <c r="O149" i="26"/>
  <c r="M56" i="39"/>
  <c r="G67" i="31" l="1"/>
  <c r="G62" i="31"/>
  <c r="G60" i="40"/>
  <c r="G61" i="31"/>
  <c r="G59" i="40"/>
  <c r="G53" i="31"/>
  <c r="G46" i="40"/>
  <c r="G54" i="31"/>
  <c r="H51" i="31"/>
  <c r="H44" i="40"/>
  <c r="H41" i="40" s="1"/>
  <c r="G51" i="31"/>
  <c r="G44" i="40"/>
  <c r="G52" i="31"/>
  <c r="G45" i="40"/>
  <c r="L129" i="39"/>
  <c r="L97" i="39"/>
  <c r="L169" i="39"/>
  <c r="L151" i="26"/>
  <c r="L108" i="26"/>
  <c r="D14" i="31"/>
  <c r="P15" i="26" l="1"/>
  <c r="P22" i="26" s="1"/>
  <c r="G138" i="38"/>
  <c r="K138" i="38"/>
  <c r="K98" i="38"/>
  <c r="P16" i="39"/>
  <c r="K60" i="26"/>
  <c r="K22" i="25"/>
  <c r="D16" i="31"/>
  <c r="K21" i="23"/>
  <c r="K63" i="38"/>
  <c r="K27" i="39"/>
  <c r="M8" i="39"/>
  <c r="M47" i="26"/>
  <c r="M8" i="26"/>
  <c r="M8" i="25"/>
  <c r="D32" i="31"/>
  <c r="D33" i="31"/>
  <c r="D17" i="31"/>
  <c r="D15" i="31"/>
  <c r="P21" i="39"/>
  <c r="G60" i="26"/>
  <c r="E58" i="40" s="1"/>
  <c r="G21" i="23"/>
  <c r="E28" i="40" s="1"/>
  <c r="M70" i="23"/>
  <c r="M134" i="23" s="1"/>
  <c r="P15" i="39"/>
  <c r="P14" i="39"/>
  <c r="K56" i="25"/>
  <c r="B50" i="31"/>
  <c r="B14" i="31"/>
  <c r="D41" i="31"/>
  <c r="H41" i="31"/>
  <c r="B13" i="31"/>
  <c r="B48" i="31"/>
  <c r="D59" i="31"/>
  <c r="P14" i="25"/>
  <c r="P22" i="25" s="1"/>
  <c r="P46" i="25"/>
  <c r="P47" i="25"/>
  <c r="P48" i="25"/>
  <c r="L64" i="25"/>
  <c r="L65" i="25"/>
  <c r="K22" i="26"/>
  <c r="N60" i="26"/>
  <c r="B32" i="31"/>
  <c r="G17" i="31"/>
  <c r="G15" i="31"/>
  <c r="J133" i="38" l="1"/>
  <c r="M133" i="38" s="1"/>
  <c r="E38" i="40"/>
  <c r="J60" i="31"/>
  <c r="J58" i="40"/>
  <c r="L58" i="40" s="1"/>
  <c r="L56" i="40" s="1"/>
  <c r="E56" i="40"/>
  <c r="L28" i="40"/>
  <c r="J55" i="26"/>
  <c r="J57" i="26"/>
  <c r="P27" i="39"/>
  <c r="E60" i="31"/>
  <c r="E58" i="31" s="1"/>
  <c r="J58" i="26"/>
  <c r="M58" i="26" s="1"/>
  <c r="J56" i="26"/>
  <c r="M56" i="26" s="1"/>
  <c r="O133" i="38"/>
  <c r="J58" i="31"/>
  <c r="E32" i="31"/>
  <c r="L32" i="31" s="1"/>
  <c r="J17" i="23"/>
  <c r="M17" i="23" s="1"/>
  <c r="J16" i="23"/>
  <c r="M16" i="23" s="1"/>
  <c r="E44" i="31"/>
  <c r="L44" i="31" s="1"/>
  <c r="P56" i="25"/>
  <c r="L43" i="31"/>
  <c r="J49" i="25"/>
  <c r="J14" i="23"/>
  <c r="M14" i="23" s="1"/>
  <c r="L178" i="25"/>
  <c r="L283" i="25"/>
  <c r="L247" i="25"/>
  <c r="L282" i="25"/>
  <c r="L246" i="25"/>
  <c r="M115" i="39"/>
  <c r="M152" i="39"/>
  <c r="J54" i="25"/>
  <c r="M54" i="25" s="1"/>
  <c r="J55" i="25"/>
  <c r="L85" i="23"/>
  <c r="L116" i="23"/>
  <c r="L149" i="23"/>
  <c r="J15" i="25"/>
  <c r="J14" i="25"/>
  <c r="O14" i="25" s="1"/>
  <c r="J17" i="25"/>
  <c r="J17" i="39"/>
  <c r="J47" i="25"/>
  <c r="H33" i="31"/>
  <c r="J14" i="39"/>
  <c r="J92" i="38"/>
  <c r="O92" i="38" s="1"/>
  <c r="L22" i="25"/>
  <c r="J46" i="25"/>
  <c r="M79" i="39"/>
  <c r="O51" i="38"/>
  <c r="H42" i="31"/>
  <c r="O53" i="38"/>
  <c r="J15" i="39"/>
  <c r="J21" i="39"/>
  <c r="O21" i="39" s="1"/>
  <c r="J54" i="26"/>
  <c r="L98" i="38"/>
  <c r="L63" i="38"/>
  <c r="B58" i="31"/>
  <c r="P60" i="26"/>
  <c r="J22" i="26"/>
  <c r="M128" i="26"/>
  <c r="M88" i="26"/>
  <c r="L27" i="39"/>
  <c r="J16" i="39"/>
  <c r="L345" i="25"/>
  <c r="L140" i="25"/>
  <c r="L206" i="25"/>
  <c r="L98" i="25"/>
  <c r="M40" i="25"/>
  <c r="M74" i="25"/>
  <c r="L139" i="25"/>
  <c r="L205" i="25"/>
  <c r="L174" i="25"/>
  <c r="L97" i="25"/>
  <c r="L56" i="25"/>
  <c r="J48" i="25"/>
  <c r="L206" i="26"/>
  <c r="L60" i="26"/>
  <c r="H21" i="31"/>
  <c r="J15" i="23"/>
  <c r="M15" i="23" s="1"/>
  <c r="L21" i="23"/>
  <c r="J18" i="23"/>
  <c r="J134" i="38"/>
  <c r="J132" i="38"/>
  <c r="J135" i="38"/>
  <c r="L138" i="38"/>
  <c r="H45" i="31"/>
  <c r="L22" i="26"/>
  <c r="J94" i="38"/>
  <c r="M94" i="38" s="1"/>
  <c r="E13" i="40" l="1"/>
  <c r="E62" i="40" s="1"/>
  <c r="L38" i="40"/>
  <c r="H38" i="40"/>
  <c r="H58" i="40"/>
  <c r="H56" i="40" s="1"/>
  <c r="J56" i="40"/>
  <c r="J62" i="40" s="1"/>
  <c r="O132" i="38"/>
  <c r="M132" i="38"/>
  <c r="O55" i="26"/>
  <c r="M55" i="26"/>
  <c r="M57" i="26"/>
  <c r="O57" i="26"/>
  <c r="O58" i="26"/>
  <c r="O56" i="26"/>
  <c r="O135" i="38"/>
  <c r="M135" i="38"/>
  <c r="M49" i="25"/>
  <c r="O49" i="25"/>
  <c r="O15" i="25"/>
  <c r="M15" i="25"/>
  <c r="O16" i="23"/>
  <c r="O17" i="23"/>
  <c r="E31" i="31"/>
  <c r="L60" i="31"/>
  <c r="M185" i="25"/>
  <c r="M224" i="25"/>
  <c r="M263" i="25"/>
  <c r="H60" i="31"/>
  <c r="H44" i="31"/>
  <c r="E40" i="31"/>
  <c r="E65" i="31"/>
  <c r="E48" i="31"/>
  <c r="M55" i="25"/>
  <c r="O55" i="25"/>
  <c r="O63" i="38"/>
  <c r="O19" i="23"/>
  <c r="M19" i="23"/>
  <c r="H50" i="31"/>
  <c r="O54" i="25"/>
  <c r="M17" i="25"/>
  <c r="O17" i="25"/>
  <c r="O46" i="25"/>
  <c r="M46" i="25"/>
  <c r="O94" i="38"/>
  <c r="H66" i="31"/>
  <c r="O48" i="25"/>
  <c r="M48" i="25"/>
  <c r="M17" i="39"/>
  <c r="O17" i="39"/>
  <c r="M92" i="38"/>
  <c r="M98" i="38" s="1"/>
  <c r="G37" i="40" s="1"/>
  <c r="H49" i="31"/>
  <c r="M57" i="38"/>
  <c r="O134" i="38"/>
  <c r="M134" i="38"/>
  <c r="M14" i="25"/>
  <c r="O47" i="25"/>
  <c r="M47" i="25"/>
  <c r="J22" i="25"/>
  <c r="M21" i="39"/>
  <c r="M54" i="26"/>
  <c r="O54" i="26"/>
  <c r="M18" i="23"/>
  <c r="O18" i="23"/>
  <c r="J98" i="38"/>
  <c r="M16" i="39"/>
  <c r="O16" i="39"/>
  <c r="O15" i="39"/>
  <c r="M15" i="39"/>
  <c r="M14" i="39"/>
  <c r="O14" i="39"/>
  <c r="J56" i="25"/>
  <c r="M53" i="38"/>
  <c r="M51" i="38"/>
  <c r="O15" i="23"/>
  <c r="O14" i="23"/>
  <c r="J27" i="39"/>
  <c r="M113" i="25"/>
  <c r="M146" i="25"/>
  <c r="J60" i="26"/>
  <c r="H16" i="31"/>
  <c r="J138" i="38"/>
  <c r="J21" i="23"/>
  <c r="L13" i="40" l="1"/>
  <c r="L62" i="40" s="1"/>
  <c r="E12" i="40"/>
  <c r="M56" i="25"/>
  <c r="O27" i="39"/>
  <c r="M138" i="38"/>
  <c r="M27" i="39"/>
  <c r="M63" i="38"/>
  <c r="H58" i="31"/>
  <c r="O98" i="38"/>
  <c r="G43" i="31"/>
  <c r="M21" i="23"/>
  <c r="H48" i="31"/>
  <c r="O22" i="25"/>
  <c r="O138" i="38"/>
  <c r="O56" i="25"/>
  <c r="M22" i="25"/>
  <c r="O60" i="26"/>
  <c r="O21" i="23"/>
  <c r="M60" i="26"/>
  <c r="L48" i="31"/>
  <c r="L58" i="31"/>
  <c r="L31" i="31"/>
  <c r="L40" i="31"/>
  <c r="F52" i="40" l="1"/>
  <c r="F54" i="40"/>
  <c r="F26" i="40"/>
  <c r="K26" i="40" s="1"/>
  <c r="F53" i="40"/>
  <c r="F51" i="40"/>
  <c r="F50" i="40"/>
  <c r="F46" i="40"/>
  <c r="K46" i="40" s="1"/>
  <c r="F47" i="40"/>
  <c r="I47" i="40" s="1"/>
  <c r="F27" i="40"/>
  <c r="K27" i="40" s="1"/>
  <c r="F59" i="40"/>
  <c r="F25" i="40"/>
  <c r="F19" i="40"/>
  <c r="F60" i="40"/>
  <c r="I60" i="40" s="1"/>
  <c r="F32" i="40"/>
  <c r="K32" i="40" s="1"/>
  <c r="F30" i="40"/>
  <c r="K30" i="40" s="1"/>
  <c r="F34" i="40"/>
  <c r="I34" i="40" s="1"/>
  <c r="F29" i="40"/>
  <c r="I29" i="40" s="1"/>
  <c r="F24" i="40"/>
  <c r="F57" i="40"/>
  <c r="K57" i="40" s="1"/>
  <c r="F36" i="40"/>
  <c r="K36" i="40" s="1"/>
  <c r="F22" i="40"/>
  <c r="K22" i="40" s="1"/>
  <c r="F45" i="40"/>
  <c r="K45" i="40" s="1"/>
  <c r="F43" i="40"/>
  <c r="K43" i="40" s="1"/>
  <c r="F39" i="40"/>
  <c r="I39" i="40" s="1"/>
  <c r="F35" i="40"/>
  <c r="F20" i="40"/>
  <c r="K20" i="40" s="1"/>
  <c r="F14" i="40"/>
  <c r="I14" i="40" s="1"/>
  <c r="F21" i="40"/>
  <c r="I21" i="40" s="1"/>
  <c r="F48" i="40"/>
  <c r="K48" i="40" s="1"/>
  <c r="F42" i="40"/>
  <c r="F23" i="40"/>
  <c r="F37" i="40"/>
  <c r="I37" i="40" s="1"/>
  <c r="F15" i="40"/>
  <c r="I15" i="40" s="1"/>
  <c r="F18" i="40"/>
  <c r="I18" i="40" s="1"/>
  <c r="F44" i="40"/>
  <c r="K44" i="40" s="1"/>
  <c r="F49" i="40"/>
  <c r="I49" i="40" s="1"/>
  <c r="F17" i="40"/>
  <c r="K17" i="40" s="1"/>
  <c r="F16" i="40"/>
  <c r="I16" i="40" s="1"/>
  <c r="F33" i="40"/>
  <c r="I33" i="40" s="1"/>
  <c r="F31" i="40"/>
  <c r="I31" i="40" s="1"/>
  <c r="F28" i="40"/>
  <c r="F58" i="40"/>
  <c r="K58" i="40" s="1"/>
  <c r="F38" i="40"/>
  <c r="K38" i="40" s="1"/>
  <c r="I27" i="40"/>
  <c r="K29" i="40"/>
  <c r="K15" i="40"/>
  <c r="K16" i="40"/>
  <c r="I26" i="40"/>
  <c r="H43" i="31"/>
  <c r="H40" i="31" s="1"/>
  <c r="H37" i="40"/>
  <c r="G44" i="31"/>
  <c r="G38" i="40"/>
  <c r="G42" i="31"/>
  <c r="G36" i="40"/>
  <c r="I36" i="40" s="1"/>
  <c r="G60" i="31"/>
  <c r="G58" i="40"/>
  <c r="G50" i="31"/>
  <c r="G43" i="40"/>
  <c r="I43" i="40" s="1"/>
  <c r="G49" i="31"/>
  <c r="G42" i="40"/>
  <c r="G32" i="31"/>
  <c r="G31" i="31" s="1"/>
  <c r="G28" i="40"/>
  <c r="H32" i="31"/>
  <c r="H31" i="31" s="1"/>
  <c r="H28" i="40"/>
  <c r="G66" i="31"/>
  <c r="I44" i="40" l="1"/>
  <c r="I58" i="40"/>
  <c r="I48" i="40"/>
  <c r="I20" i="40"/>
  <c r="K39" i="40"/>
  <c r="K33" i="40"/>
  <c r="K49" i="40"/>
  <c r="F13" i="40"/>
  <c r="I23" i="40"/>
  <c r="I19" i="40"/>
  <c r="K19" i="40"/>
  <c r="F41" i="40"/>
  <c r="K42" i="40"/>
  <c r="K60" i="40"/>
  <c r="K25" i="40"/>
  <c r="I25" i="40"/>
  <c r="I32" i="40"/>
  <c r="K31" i="40"/>
  <c r="I45" i="40"/>
  <c r="K50" i="40"/>
  <c r="I50" i="40"/>
  <c r="K47" i="40"/>
  <c r="I51" i="40"/>
  <c r="K51" i="40"/>
  <c r="K34" i="40"/>
  <c r="I53" i="40"/>
  <c r="K53" i="40"/>
  <c r="I30" i="40"/>
  <c r="I24" i="40"/>
  <c r="K24" i="40"/>
  <c r="I54" i="40"/>
  <c r="K54" i="40"/>
  <c r="K59" i="40"/>
  <c r="I59" i="40"/>
  <c r="I38" i="40"/>
  <c r="K23" i="40"/>
  <c r="I17" i="40"/>
  <c r="F56" i="40"/>
  <c r="K18" i="40"/>
  <c r="I46" i="40"/>
  <c r="K52" i="40"/>
  <c r="I52" i="40"/>
  <c r="G41" i="40"/>
  <c r="I42" i="40"/>
  <c r="H62" i="40"/>
  <c r="K28" i="40"/>
  <c r="I28" i="40"/>
  <c r="J13" i="31"/>
  <c r="J72" i="31" s="1"/>
  <c r="I41" i="40" l="1"/>
  <c r="K41" i="40"/>
  <c r="F62" i="40"/>
  <c r="K56" i="40"/>
  <c r="F12" i="40"/>
  <c r="G48" i="31"/>
  <c r="K83" i="23"/>
  <c r="M22" i="26" l="1"/>
  <c r="G57" i="40" s="1"/>
  <c r="G56" i="40" l="1"/>
  <c r="I57" i="40"/>
  <c r="I56" i="40" s="1"/>
  <c r="G59" i="31"/>
  <c r="G58" i="31" l="1"/>
  <c r="L327" i="7"/>
  <c r="H23" i="31" l="1"/>
  <c r="K95" i="39" l="1"/>
  <c r="M88" i="39"/>
  <c r="M95" i="39" s="1"/>
  <c r="G68" i="31" l="1"/>
  <c r="K290" i="7"/>
  <c r="M282" i="7"/>
  <c r="M290" i="7" s="1"/>
  <c r="G22" i="31" l="1"/>
  <c r="G22" i="40"/>
  <c r="I22" i="40" s="1"/>
  <c r="G65" i="31"/>
  <c r="L25" i="7"/>
  <c r="L14" i="31"/>
  <c r="L13" i="31" s="1"/>
  <c r="H14" i="31" l="1"/>
  <c r="L72" i="31"/>
  <c r="H65" i="31" l="1"/>
  <c r="H72" i="31" s="1"/>
  <c r="E72" i="31" l="1"/>
  <c r="F26" i="31" s="1"/>
  <c r="K26" i="31" l="1"/>
  <c r="I26" i="31"/>
  <c r="F18" i="31"/>
  <c r="I18" i="31" s="1"/>
  <c r="F27" i="31"/>
  <c r="F25" i="31"/>
  <c r="F24" i="31"/>
  <c r="F15" i="31"/>
  <c r="F50" i="31"/>
  <c r="F38" i="31"/>
  <c r="F55" i="31"/>
  <c r="F70" i="31"/>
  <c r="F62" i="31"/>
  <c r="F19" i="31"/>
  <c r="I19" i="31" s="1"/>
  <c r="F51" i="31"/>
  <c r="F37" i="31"/>
  <c r="F33" i="31"/>
  <c r="F43" i="31"/>
  <c r="F23" i="31"/>
  <c r="F69" i="31"/>
  <c r="F42" i="31"/>
  <c r="K42" i="31" s="1"/>
  <c r="F32" i="31"/>
  <c r="I32" i="31" s="1"/>
  <c r="F60" i="31"/>
  <c r="F41" i="31"/>
  <c r="I41" i="31" s="1"/>
  <c r="F54" i="31"/>
  <c r="F44" i="31"/>
  <c r="F17" i="31"/>
  <c r="F34" i="31"/>
  <c r="F45" i="31"/>
  <c r="F61" i="31"/>
  <c r="F67" i="31"/>
  <c r="F35" i="31"/>
  <c r="F16" i="31"/>
  <c r="F56" i="31"/>
  <c r="F68" i="31"/>
  <c r="F14" i="31"/>
  <c r="F66" i="31"/>
  <c r="F36" i="31"/>
  <c r="I36" i="31" s="1"/>
  <c r="F49" i="31"/>
  <c r="F53" i="31"/>
  <c r="F59" i="31"/>
  <c r="I59" i="31" s="1"/>
  <c r="F52" i="31"/>
  <c r="F20" i="31"/>
  <c r="F22" i="31"/>
  <c r="F21" i="31"/>
  <c r="K18" i="31" l="1"/>
  <c r="K24" i="31"/>
  <c r="I24" i="31"/>
  <c r="K25" i="31"/>
  <c r="I25" i="31"/>
  <c r="I27" i="31"/>
  <c r="K27" i="31"/>
  <c r="K61" i="31"/>
  <c r="I61" i="31"/>
  <c r="I53" i="31"/>
  <c r="K53" i="31"/>
  <c r="K45" i="31"/>
  <c r="I45" i="31"/>
  <c r="I42" i="31"/>
  <c r="I38" i="31"/>
  <c r="K38" i="31"/>
  <c r="F48" i="31"/>
  <c r="K49" i="31"/>
  <c r="I49" i="31"/>
  <c r="K35" i="31"/>
  <c r="I35" i="31"/>
  <c r="F40" i="31"/>
  <c r="K36" i="31"/>
  <c r="K60" i="31"/>
  <c r="I60" i="31"/>
  <c r="K70" i="31"/>
  <c r="I70" i="31"/>
  <c r="I22" i="31"/>
  <c r="K22" i="31"/>
  <c r="I14" i="31"/>
  <c r="K14" i="31"/>
  <c r="F13" i="31"/>
  <c r="I54" i="31"/>
  <c r="K54" i="31"/>
  <c r="I33" i="31"/>
  <c r="K33" i="31"/>
  <c r="K19" i="31"/>
  <c r="I20" i="31"/>
  <c r="K20" i="31"/>
  <c r="K68" i="31"/>
  <c r="I68" i="31"/>
  <c r="I34" i="31"/>
  <c r="K34" i="31"/>
  <c r="I69" i="31"/>
  <c r="K69" i="31"/>
  <c r="K37" i="31"/>
  <c r="I37" i="31"/>
  <c r="I62" i="31"/>
  <c r="K62" i="31"/>
  <c r="I50" i="31"/>
  <c r="K50" i="31"/>
  <c r="I52" i="31"/>
  <c r="K52" i="31"/>
  <c r="I56" i="31"/>
  <c r="K56" i="31"/>
  <c r="K67" i="31"/>
  <c r="I67" i="31"/>
  <c r="I17" i="31"/>
  <c r="K17" i="31"/>
  <c r="I23" i="31"/>
  <c r="K23" i="31"/>
  <c r="K51" i="31"/>
  <c r="I51" i="31"/>
  <c r="I21" i="31"/>
  <c r="F58" i="31"/>
  <c r="K59" i="31"/>
  <c r="I66" i="31"/>
  <c r="K66" i="31"/>
  <c r="F65" i="31"/>
  <c r="K16" i="31"/>
  <c r="I16" i="31"/>
  <c r="I44" i="31"/>
  <c r="K44" i="31"/>
  <c r="F31" i="31"/>
  <c r="K32" i="31"/>
  <c r="I43" i="31"/>
  <c r="I15" i="31"/>
  <c r="K15" i="31"/>
  <c r="I55" i="31"/>
  <c r="K55" i="31"/>
  <c r="F72" i="31" l="1"/>
  <c r="K65" i="31"/>
  <c r="I65" i="31"/>
  <c r="K40" i="31"/>
  <c r="I58" i="31"/>
  <c r="K13" i="31"/>
  <c r="K48" i="31"/>
  <c r="I48" i="31"/>
  <c r="K31" i="31"/>
  <c r="I31" i="31"/>
  <c r="K58" i="31"/>
  <c r="I13" i="31"/>
  <c r="K72" i="31" l="1"/>
  <c r="K32" i="38"/>
  <c r="M27" i="38"/>
  <c r="M24" i="38"/>
  <c r="M26" i="38"/>
  <c r="M29" i="38"/>
  <c r="M21" i="38"/>
  <c r="M19" i="38"/>
  <c r="M22" i="38"/>
  <c r="M25" i="38"/>
  <c r="M17" i="38"/>
  <c r="M18" i="38"/>
  <c r="M20" i="38"/>
  <c r="M15" i="38"/>
  <c r="M23" i="38"/>
  <c r="M13" i="38"/>
  <c r="M14" i="38"/>
  <c r="M16" i="38"/>
  <c r="M32" i="38" l="1"/>
  <c r="G41" i="31" l="1"/>
  <c r="G40" i="31" s="1"/>
  <c r="G72" i="31" s="1"/>
  <c r="G35" i="40"/>
  <c r="I40" i="31"/>
  <c r="I72" i="31" s="1"/>
  <c r="K14" i="40"/>
  <c r="K13" i="40" s="1"/>
  <c r="K62" i="40" s="1"/>
  <c r="G62" i="40" l="1"/>
  <c r="I35" i="40"/>
  <c r="I13" i="40" s="1"/>
  <c r="I62" i="40" s="1"/>
</calcChain>
</file>

<file path=xl/sharedStrings.xml><?xml version="1.0" encoding="utf-8"?>
<sst xmlns="http://schemas.openxmlformats.org/spreadsheetml/2006/main" count="1513" uniqueCount="254">
  <si>
    <t>No. Urt</t>
  </si>
  <si>
    <t>Nama PPTK</t>
  </si>
  <si>
    <t>Jumlah Kegiatan / Nama Kegiatan</t>
  </si>
  <si>
    <t>Realisasi Tertimbang ( % )</t>
  </si>
  <si>
    <t>Sisa Dana      (Rp )</t>
  </si>
  <si>
    <t>Masalah Yang dihadapi</t>
  </si>
  <si>
    <t>Pemecahan Masalah</t>
  </si>
  <si>
    <t>Saran Tindak Lanjut</t>
  </si>
  <si>
    <t>Fisik</t>
  </si>
  <si>
    <t>Keuangan</t>
  </si>
  <si>
    <t>%</t>
  </si>
  <si>
    <t>REALISASI FISIK DAN KEUANGAN</t>
  </si>
  <si>
    <t xml:space="preserve">No. Urt </t>
  </si>
  <si>
    <t>Uraian / Rincian Kegiatan / Target</t>
  </si>
  <si>
    <t>Lokasi</t>
  </si>
  <si>
    <t>Nilai Kontrak  ( Rp )</t>
  </si>
  <si>
    <t>Nama Pelaksana</t>
  </si>
  <si>
    <t>Realisasi Komunikatif ( % )</t>
  </si>
  <si>
    <t>Desa / Kel</t>
  </si>
  <si>
    <t>Kec</t>
  </si>
  <si>
    <t>Rp.</t>
  </si>
  <si>
    <t>TOTAL</t>
  </si>
  <si>
    <t>Pejabat Pelaksana Teknis Kegiatan</t>
  </si>
  <si>
    <t>Bobot  ( % )</t>
  </si>
  <si>
    <t>APBD KABUPATEN KEPULAUAN SELAYAR</t>
  </si>
  <si>
    <t>Jumlah Dana          ( Rp )</t>
  </si>
  <si>
    <t>Kegiatan</t>
  </si>
  <si>
    <t>Realisasi Tertimbang (%)</t>
  </si>
  <si>
    <t>Realisasi Komulatif (%)</t>
  </si>
  <si>
    <t>Keu</t>
  </si>
  <si>
    <t>:</t>
  </si>
  <si>
    <t>Langsung</t>
  </si>
  <si>
    <t>Belanja</t>
  </si>
  <si>
    <t xml:space="preserve">SKPD </t>
  </si>
  <si>
    <t>Belanja Makanan Dan Minuman Rapat</t>
  </si>
  <si>
    <t>Belanja Beasiswa Tugas Belajar S2</t>
  </si>
  <si>
    <t>Bobot     ( % )</t>
  </si>
  <si>
    <t>Bobot        ( % )</t>
  </si>
  <si>
    <t>Bobot      ( % )</t>
  </si>
  <si>
    <t>Bobot       ( % )</t>
  </si>
  <si>
    <t>Jumlah Dana        ( Rp )</t>
  </si>
  <si>
    <t>DANA SERAPAN DAN REALISASI BELANJA LANGSUNG</t>
  </si>
  <si>
    <t>Bobot    ( % )</t>
  </si>
  <si>
    <t>NURWAHIDA, S.Sos</t>
  </si>
  <si>
    <t>NIP. 19761231 200701 2 040</t>
  </si>
  <si>
    <t>Bobot   ( % )</t>
  </si>
  <si>
    <t>Jumlah Dana (Rp)</t>
  </si>
  <si>
    <t>Jumlah Dana ( Rp )</t>
  </si>
  <si>
    <t>Belanja     : Langsung</t>
  </si>
  <si>
    <t>NUR SURYA NINGRAT, SE</t>
  </si>
  <si>
    <t>NIP. 19770815 201410 2 001</t>
  </si>
  <si>
    <t>Jumlah 5 Keg</t>
  </si>
  <si>
    <t xml:space="preserve"> </t>
  </si>
  <si>
    <t>Penyusunan Dokumen Perencanaan Perangkat Daerah</t>
  </si>
  <si>
    <t>Belanja jasa Tenaga Administrasi</t>
  </si>
  <si>
    <t>Evaluasi Kinerja Perangkat Daerah</t>
  </si>
  <si>
    <t>Koordinasi dan Penyusunan Dokumen RKA-SKPD</t>
  </si>
  <si>
    <t>Belanja Jasa Tenaga Administrasi</t>
  </si>
  <si>
    <t>Penyedian Gaji dan Tunjangan ASN</t>
  </si>
  <si>
    <t>Penyusunan Pelaporan dan Analisis Prognosis Realisasi Anggaran</t>
  </si>
  <si>
    <t>Penyediaan Administrasi Pelaksanaan Tugas ASN</t>
  </si>
  <si>
    <t>19831010201101 1005</t>
  </si>
  <si>
    <t>Penyusunan  Rencana Kebutuhan ,Jenis dan Jumlah Jabatan untuk Pelaksanaan Pengadaan ASN</t>
  </si>
  <si>
    <t>Evaluasi Pengadaan ASN dan Pengadaan ASN</t>
  </si>
  <si>
    <t>Koordinasi Pelaksanaan Administrasi Pemberhentian</t>
  </si>
  <si>
    <t>Belanja Makan dan Minum Rapat</t>
  </si>
  <si>
    <t>Pengelolaan Mutasi  ASN</t>
  </si>
  <si>
    <t>Pengelolaan Kenaikan Pangkat ASN</t>
  </si>
  <si>
    <t xml:space="preserve"> Pengelolaan Promosi ASN </t>
  </si>
  <si>
    <t>Belanja Perjalanan Dinas Biasa ( Luar Daerah)</t>
  </si>
  <si>
    <t>Pengelolaan Pendidikan Lanjutan ASN</t>
  </si>
  <si>
    <t>Badan Kepegawaian  dan Pengembangan Sumber Daya Manusia</t>
  </si>
  <si>
    <t>Badan Kepegawaian dan Pengembangan Sumber Daya Manusia</t>
  </si>
  <si>
    <t>Badan Kepegawaian Dan Pengembangan Sumber Daya Manusia</t>
  </si>
  <si>
    <t xml:space="preserve">Badan Kepegawaian Dan Pengembangan Sumber Daya Manusia </t>
  </si>
  <si>
    <t>Fasilitasi Lembaga Profesi ASN</t>
  </si>
  <si>
    <t>KEPALA BADAN KEPEGAWAIAN  DAN PENGEMBANGAN SUMBER DAYA MANUSIA</t>
  </si>
  <si>
    <t xml:space="preserve">SKPD        : Badan Kepegawaian Dan Pengembangan Sumber Daya Manusia  </t>
  </si>
  <si>
    <t>Pendataan dan Pengolahan Administrasi Kepegawaian</t>
  </si>
  <si>
    <t xml:space="preserve">Koordinasi dan Kerjasama Pelaksanaan Diklat Jabatan Fungsional </t>
  </si>
  <si>
    <t>Belanja Perjalanan Biasa</t>
  </si>
  <si>
    <t>Belanja Alat/bahan Untuk kegiatan Kantor -Bahan cetak</t>
  </si>
  <si>
    <t xml:space="preserve">Belanja alat dan bahan  untuk kegiatan Kantor -bahan Cetak </t>
  </si>
  <si>
    <t>Belanja Alat dan bahan Untuk Kegiatan Kantor- ATK</t>
  </si>
  <si>
    <t>Belanja Alat dan bahan Untuk Keg. Kantor- Bahan Cetak</t>
  </si>
  <si>
    <t>Sisa Dana   (Rp )</t>
  </si>
  <si>
    <t>Sisa Dana  (Rp )</t>
  </si>
  <si>
    <t>Belanja Alat/ Bahan  untuk kegiatan Alat Tulis Kantor</t>
  </si>
  <si>
    <t xml:space="preserve">Belanja  Alat/Bahan untuk kegiatan Kantor Bahan Cetak </t>
  </si>
  <si>
    <t xml:space="preserve">Belanja Alat /Bahan Untuk Kegiatan Kantor- Bahan Cetak </t>
  </si>
  <si>
    <t>Belanja Alat /Bahan untuk Kegiatan Kantor Alat Tulis Kantor</t>
  </si>
  <si>
    <t xml:space="preserve">Belanja Alat /Bahan untuk Kegiatan Kantor- Bahan Cetak </t>
  </si>
  <si>
    <t>Belanja Perjalanan Dinas Biasa (Luar Daerah)</t>
  </si>
  <si>
    <t>Belanja  alat dan bahan untuk kegiatan - Alat Tulis Kantor</t>
  </si>
  <si>
    <t>Belanja Alat/Bahan Untuk Kegiatan Kantor-Alat Tulis Kantor</t>
  </si>
  <si>
    <t>Sisa Dana (Rp )</t>
  </si>
  <si>
    <t>Belanja Perjalanan Dinas Biasa</t>
  </si>
  <si>
    <t>Koordinasi dan Penyusunan Dokumen  Perubahan RKA-SKPD</t>
  </si>
  <si>
    <t>Koordinasi dan Penyusunan Dokumen DPA-SKPD</t>
  </si>
  <si>
    <t>Koordinasi dan Penyusunan Dokumen Perubahan DPA-SKPD</t>
  </si>
  <si>
    <t xml:space="preserve">Belanja Jasa  Tenaga  Kebersihan </t>
  </si>
  <si>
    <t>Belanja Jasa Tenaga Supir</t>
  </si>
  <si>
    <t>Koordinasi dan Pelaksanaan Angkuntansi SKPD</t>
  </si>
  <si>
    <t>Koordinasi dan Penyusunan Laporan Keuangan Akhir Tahun SKPD</t>
  </si>
  <si>
    <t>Penatausahaan Barang Milik Daerah pada SKPD</t>
  </si>
  <si>
    <t xml:space="preserve">Penyediaan  Komponen Instalasi Listrik /Penerangan Bangunan Kantor </t>
  </si>
  <si>
    <t xml:space="preserve">Belanja Alat/ Bahan untuk Kegiatan Alat Listrik </t>
  </si>
  <si>
    <t xml:space="preserve">Penyediaan Barang Cetakan dan Penggandaan </t>
  </si>
  <si>
    <t xml:space="preserve">Belanja Alat/ Bahan untuk Kengiatan Kantor - Bahan  Cetak </t>
  </si>
  <si>
    <t>Penyediaan Bahan Bacaan dan Peraturan Perundang- undangan</t>
  </si>
  <si>
    <t>Belanja Jasa  Iklan /Reklame,Film dan Pemotretan</t>
  </si>
  <si>
    <t>Belanja langganan Jurnal /Surat Kabar /Majallah</t>
  </si>
  <si>
    <t>Penyelenggaraan Rapat Koordinasi dan Konsultasi SKPD</t>
  </si>
  <si>
    <t>Penyediaan Jasa Surat Menyurat</t>
  </si>
  <si>
    <t>Penyediaan Jasa Komunikasi Sumber Daya Air dan Listrik</t>
  </si>
  <si>
    <t>Belanja Tagihan Air</t>
  </si>
  <si>
    <t xml:space="preserve">Belanja Tagihan Listrik </t>
  </si>
  <si>
    <t>Belanja Kawat /Faxsimili/Internet/TV Berlangganan</t>
  </si>
  <si>
    <t>Belanja Iuran Jaminan Kecelakaan Kerja Bagi Non ASN</t>
  </si>
  <si>
    <t>Penyediaan Jasa Pemeliharaan ,Biaya Pemeliharaan ,Pajak dan Perizinan Kendaraan Dinas</t>
  </si>
  <si>
    <t>Belanja Pembayaran Pajak,Bea, dan Perizinan</t>
  </si>
  <si>
    <t>Belanja Pemeliharaan alat Angkutan Darat Bermotor-Kendaraan</t>
  </si>
  <si>
    <t>Bermotor Penumpang</t>
  </si>
  <si>
    <t>Koordinasi dan Fasilitasi Pengadaan PNS dan PPPK</t>
  </si>
  <si>
    <t>Pengelolaan Data Kepegawaian</t>
  </si>
  <si>
    <t xml:space="preserve">Evaluasi Data,Informasi dan Sistem Informasi Kepegawaian </t>
  </si>
  <si>
    <t>Dukungan Pelaksanaan Sistem Pemerintahan Berbasis Elektonik pada SKPD</t>
  </si>
  <si>
    <t>Evaluasi Pelaksanaan Pemberian Penghargaan dan tanda Jasa Aparatur</t>
  </si>
  <si>
    <t>Pembinaan Disiplin ASN</t>
  </si>
  <si>
    <t>Belanja Alat/Bahanuntuk Kegiatan Kantor- Alat Tulis kantor</t>
  </si>
  <si>
    <t>Belanja alat /bahan untuk Kegiatan Kantor -Bahan Cetak</t>
  </si>
  <si>
    <t>Belanja Beasiswa Tugas Belajar S!</t>
  </si>
  <si>
    <t>Belanja Perjalanan  Dinas Biasa</t>
  </si>
  <si>
    <t>Penyelenggaraan Pengembangan Kompotensi Teknis Umum ,inti,dan Pilihan bagi jabatan Administrasi Penyelenggara urusan Pemerintah Konkuren,</t>
  </si>
  <si>
    <t>Penyelenggaraan Pengembangan Kompotensi bagi Pimpinan Daerah ,Jabatan Pimpinan</t>
  </si>
  <si>
    <t>Belanja Diklat Kepemimpinan</t>
  </si>
  <si>
    <t>- Biaya Pelatihan Kepemimpinan Administrator</t>
  </si>
  <si>
    <t>- Biaya Pelatihan Kepemimpinan Nasional Tingkat II</t>
  </si>
  <si>
    <t>Belanja Gaji pokok PNS</t>
  </si>
  <si>
    <t>Belanja Tunjangan keluarga   PNS</t>
  </si>
  <si>
    <t>Belanja Tunjangan Jabatan PNS</t>
  </si>
  <si>
    <t>Belanja Tunjangan Fungsional PNS</t>
  </si>
  <si>
    <t>Belanja Tunjangan Funsional Umum PNS</t>
  </si>
  <si>
    <t>Belanja iuran Jaminan Kesehatan PNS</t>
  </si>
  <si>
    <t>Tambahan Penghasilan Berdasarkan Beban kerja PNS</t>
  </si>
  <si>
    <t>Belanja Alat dan bahan Untuk Kegiatan Kantor- kertas dan cover</t>
  </si>
  <si>
    <t>Belanja Alat/bahan Untuk kegiatan Kantor -Bahan komputer</t>
  </si>
  <si>
    <t>Belanja Alat/ Bahan  untuk kegiatan Kantor Kertas dan Cover</t>
  </si>
  <si>
    <t>Belanja Alat/Bahan untuk kegiatan Kantor - Bahan Komputer</t>
  </si>
  <si>
    <t>Belanja alat bahan untuk kegiatan kantor -kertas dan Cover</t>
  </si>
  <si>
    <t xml:space="preserve">Belanja Alat /bahan Untuk Kegiatan Kantor- Bahan komputer </t>
  </si>
  <si>
    <t>Belanja Alt/bahan untuk kegiatan Kantor-kertas dan cover</t>
  </si>
  <si>
    <t>Belanja Alat/ Bahan  untuk kegiatan Kantor-Bahan komputer</t>
  </si>
  <si>
    <t>Belanja alat dan bahan  untuk kegiatan Kantor -Kertas Cover</t>
  </si>
  <si>
    <t>Belanja Alat dan Bahan untuk kegiatan Kantor- Bahan Komputer</t>
  </si>
  <si>
    <t>Belanja Perjalanan Dinas Dalam Negeri</t>
  </si>
  <si>
    <t>Belanja Kawat/Faxsimile/TV Berlangganan (Server BKD)</t>
  </si>
  <si>
    <t>NUR HASNIATI,S.Sos,M.Si</t>
  </si>
  <si>
    <t>NIP. 19710623 201001 2 003</t>
  </si>
  <si>
    <t>Makan dan Minum rapat</t>
  </si>
  <si>
    <t>Honorarium Narasumbar atau Pembahas moderator</t>
  </si>
  <si>
    <t>p</t>
  </si>
  <si>
    <t>Penatausahaan Arsip Dinamis Pada SKPD</t>
  </si>
  <si>
    <t>Khusus</t>
  </si>
  <si>
    <t>Belanja Modal Alat Pendingin</t>
  </si>
  <si>
    <t>Belanja Peralatan dan Perlengkapan Kantor</t>
  </si>
  <si>
    <t>Belanja alat dan bahan  untuk kegiatan Kantor -Alat Tulis Kantor</t>
  </si>
  <si>
    <t>)</t>
  </si>
  <si>
    <t>Bermotor Beroda Dua</t>
  </si>
  <si>
    <t xml:space="preserve">  </t>
  </si>
  <si>
    <t>Belanja Jasa  Tenaga Administrasi</t>
  </si>
  <si>
    <t xml:space="preserve">Belanja Jasa Tenaga Administrasi </t>
  </si>
  <si>
    <t>Penyediaan Jasa Peralatan dan Perlengkapan Kantor</t>
  </si>
  <si>
    <t xml:space="preserve">Dinas Motor Perorangan </t>
  </si>
  <si>
    <t>Belanja jasa Tenaga Administasi</t>
  </si>
  <si>
    <t>Belanja Jasa Tenaga  Administrasi</t>
  </si>
  <si>
    <t>Belanja Jasa Teaga Administrasi</t>
  </si>
  <si>
    <t>Belanja jasa pelayanan Administrasi</t>
  </si>
  <si>
    <t xml:space="preserve">Belanja Tenaga Administrasi </t>
  </si>
  <si>
    <t>Honorarium Narasumber atau pembahas, moderator,pembawa acara</t>
  </si>
  <si>
    <t>Belanja jasa yang diberikan kepada pihak ketiga/pihak Lain</t>
  </si>
  <si>
    <t>Belanja alat/Bahan untuk kegiatan Kantor-Bahan Komputer</t>
  </si>
  <si>
    <t>Belanja Jasa Tenaga administrasi</t>
  </si>
  <si>
    <t>Belanja Makanan dan Minuman Rapat</t>
  </si>
  <si>
    <t>Belanja Jasa Perjalanan Dinas Biasa</t>
  </si>
  <si>
    <t>- Penyelenggaraan Diklat Kepemimpinan Pengawas</t>
  </si>
  <si>
    <t>Belanja jasa yang diberikan Kepada Phak Ketiga</t>
  </si>
  <si>
    <t>NIP. 19860830 2014072002</t>
  </si>
  <si>
    <t>YUSTI  ULIYANTI,S.Sos</t>
  </si>
  <si>
    <t>Belanja Gaji pokok PPPK</t>
  </si>
  <si>
    <t>Belanja Tunjangan keluarga   PPPK</t>
  </si>
  <si>
    <t>Belanja Tunjangan Funsional Umum PPPK</t>
  </si>
  <si>
    <t>Belanja Iuran Jaminan Kesehatan PPPK</t>
  </si>
  <si>
    <t>Belanja Iuran Jaminan Kematian PNS dan PPPK</t>
  </si>
  <si>
    <t>Belanja iuran Jaminan kecelakaan PNS dan PPPK</t>
  </si>
  <si>
    <t>Belanja Alat /Bahan untuk Kegiatan Kantor- Kertas dan Cover</t>
  </si>
  <si>
    <t>Belanja Alat/Bahan untuk kegiatan Kantor - Benda Pos</t>
  </si>
  <si>
    <t xml:space="preserve">Belanja Makan dan Minum Aktifitas Lapangan </t>
  </si>
  <si>
    <t xml:space="preserve">Belanja Perjalanan Biasa </t>
  </si>
  <si>
    <t>ANDI TRIYANTI MUDALIFAH,SE,M.M</t>
  </si>
  <si>
    <t xml:space="preserve">Pangkat : Pembina </t>
  </si>
  <si>
    <t>NIP. 19780520200604 2 036</t>
  </si>
  <si>
    <t>TAHUN ANGGARAN 2025</t>
  </si>
  <si>
    <t>Belanja Alat/Bahan untuk Kegiatan Kantor- Benda Pos</t>
  </si>
  <si>
    <t>kertas alat dan bahan untuk kegiatan Kantor-alat tulis kantor</t>
  </si>
  <si>
    <t>Belanja Iuran Simpanan Peserta Tabungan Perumahan Rakyat PNS</t>
  </si>
  <si>
    <t>Belanja Jasa Tenaga Operator Kumputer</t>
  </si>
  <si>
    <t>Belanja Jasa Transaksi Keuangan</t>
  </si>
  <si>
    <t>Pengadaan Aplikasi Presensi Online Temanku</t>
  </si>
  <si>
    <t>Servis AC</t>
  </si>
  <si>
    <t>Servis  Komputer/Laptop</t>
  </si>
  <si>
    <t>Servis Printer</t>
  </si>
  <si>
    <t>Penyediaan Jasa Pelayanan Umum Kantor</t>
  </si>
  <si>
    <t>Belanja Jasa Pengelohan Sampah</t>
  </si>
  <si>
    <t>Belanja Bimbingan Teknis</t>
  </si>
  <si>
    <t>Belanja Alat/ Bahan untuk kegiatan Kantor- alat Listrik</t>
  </si>
  <si>
    <t>Belanja Makanan dan Minuman rapat</t>
  </si>
  <si>
    <t>Honorarium Narasumber dan Pembahas,Mederator</t>
  </si>
  <si>
    <t xml:space="preserve"> Belanja Sewa Gedung dan Bangunan </t>
  </si>
  <si>
    <t>Belanja Jasa yang diberikan kepada Pihak Ketiga</t>
  </si>
  <si>
    <t>Jumlah 14 Keg</t>
  </si>
  <si>
    <t>Jumlah 7 Keg</t>
  </si>
  <si>
    <t>Jumlah 8 Keg</t>
  </si>
  <si>
    <t>Jumlah 4 Keg</t>
  </si>
  <si>
    <t xml:space="preserve">Belanja uang atau jasa yang diberikan kepada Pihak </t>
  </si>
  <si>
    <t>Belanja Pembulatan Gaji PNS DAN PPPK</t>
  </si>
  <si>
    <t>Belanja Tunjangan Beras ASN DAN PPPK</t>
  </si>
  <si>
    <t>Honorarium  Pengadaan Barang /Jasa</t>
  </si>
  <si>
    <t>Pemeliharaan /Rehabilitasi  sarana dan Prasarana Gedung Kantor atau bangunan Lainnya</t>
  </si>
  <si>
    <t xml:space="preserve">Belanja Pemeliharaan Bangunan  Gedung Bangunan  Tempat </t>
  </si>
  <si>
    <t>Kerja BangunanGedung Kantor</t>
  </si>
  <si>
    <t>Belanja Modal  Meja dan Kursi Kerja/Rapat Pejabat</t>
  </si>
  <si>
    <t>Belanja Modal Lemari dan Arsip Pejabat</t>
  </si>
  <si>
    <t>Belanja Modal Personal Computer</t>
  </si>
  <si>
    <t>Belanja Modal Peralatan Computer</t>
  </si>
  <si>
    <t>Belanja Tenaga Ahli</t>
  </si>
  <si>
    <t>Belanja TunjanganPPh/Tunjangan Khusus ASN</t>
  </si>
  <si>
    <t>ANDI NURWALIYAH,SE</t>
  </si>
  <si>
    <t>NIP.197602012005022005</t>
  </si>
  <si>
    <t>Keadaan  Desember  2025</t>
  </si>
  <si>
    <t>Benteng, 9 Desember  2025</t>
  </si>
  <si>
    <t>NIP. 197601022005022005</t>
  </si>
  <si>
    <t>AHMAD ANSAR,S.Sos</t>
  </si>
  <si>
    <t>NIP. 197907312007011014</t>
  </si>
  <si>
    <t>Koordinasi dan Penyusunan Laporan Capaian Kinerja dan Iktisar Realisasi Kerja SKPD</t>
  </si>
  <si>
    <t xml:space="preserve">   </t>
  </si>
  <si>
    <t>Benteng, 31 Desember  2025</t>
  </si>
  <si>
    <t>Benteng, 31 Desember 2025</t>
  </si>
  <si>
    <t>Benteng, 31  Desember  2025</t>
  </si>
  <si>
    <t>PROGRAM</t>
  </si>
  <si>
    <t xml:space="preserve"> PENUNJANG URUSAN PEMERINTAH DAERAH DAN KABUPATEN</t>
  </si>
  <si>
    <t>KEPEGAWAIAN DAERAH</t>
  </si>
  <si>
    <t>PENGEMBANGAN SUMBER DAYA MANUSIA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</si>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</sst>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(* #,##0.0_);_(* \(#,##0.0\);_(* &quot;-&quot;??_);_(@_)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Comic Sans MS"/>
      <family val="4"/>
    </font>
    <font>
      <sz val="10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</font>
    <font>
      <sz val="8"/>
      <color theme="0"/>
      <name val="Arial"/>
      <family val="2"/>
    </font>
    <font>
      <b/>
      <sz val="10"/>
      <color theme="3"/>
      <name val="Arial"/>
      <family val="2"/>
    </font>
    <font>
      <b/>
      <sz val="10"/>
      <color rgb="FF002060"/>
      <name val="Arial"/>
      <family val="2"/>
    </font>
    <font>
      <sz val="11"/>
      <name val="Calibri"/>
      <family val="2"/>
      <charset val="1"/>
      <scheme val="minor"/>
    </font>
    <font>
      <b/>
      <sz val="8"/>
      <color theme="0" tint="-0.249977111117893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125">
        <fgColor indexed="9"/>
        <bgColor indexed="22"/>
      </patternFill>
    </fill>
    <fill>
      <patternFill patternType="mediumGray">
        <bgColor indexed="48"/>
      </patternFill>
    </fill>
    <fill>
      <patternFill patternType="gray125">
        <fgColor indexed="22"/>
        <bgColor indexed="44"/>
      </patternFill>
    </fill>
    <fill>
      <patternFill patternType="solid">
        <fgColor theme="3"/>
        <bgColor indexed="64"/>
      </patternFill>
    </fill>
    <fill>
      <patternFill patternType="mediumGray">
        <bgColor theme="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/>
      <bottom style="hair">
        <color theme="0" tint="-0.14996795556505021"/>
      </bottom>
      <diagonal/>
    </border>
    <border>
      <left style="medium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 style="hair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hair">
        <color theme="0" tint="-0.14996795556505021"/>
      </top>
      <bottom/>
      <diagonal/>
    </border>
    <border>
      <left style="medium">
        <color indexed="64"/>
      </left>
      <right style="medium">
        <color indexed="64"/>
      </right>
      <top style="hair">
        <color theme="0" tint="-0.24994659260841701"/>
      </top>
      <bottom/>
      <diagonal/>
    </border>
    <border>
      <left style="medium">
        <color indexed="64"/>
      </left>
      <right/>
      <top style="hair">
        <color theme="0" tint="-0.24994659260841701"/>
      </top>
      <bottom style="medium">
        <color indexed="64"/>
      </bottom>
      <diagonal/>
    </border>
    <border>
      <left/>
      <right/>
      <top style="hair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24994659260841701"/>
      </bottom>
      <diagonal/>
    </border>
    <border>
      <left/>
      <right/>
      <top style="medium">
        <color indexed="64"/>
      </top>
      <bottom style="hair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/>
      <top style="hair">
        <color theme="0" tint="-0.14996795556505021"/>
      </top>
      <bottom style="medium">
        <color indexed="64"/>
      </bottom>
      <diagonal/>
    </border>
    <border>
      <left/>
      <right/>
      <top style="hair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hair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theme="0" tint="-0.14996795556505021"/>
      </bottom>
      <diagonal/>
    </border>
    <border>
      <left/>
      <right/>
      <top style="medium">
        <color indexed="64"/>
      </top>
      <bottom style="hair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hair">
        <color theme="0" tint="-0.14996795556505021"/>
      </bottom>
      <diagonal/>
    </border>
    <border>
      <left style="medium">
        <color indexed="64"/>
      </left>
      <right/>
      <top style="hair">
        <color theme="0" tint="-0.14996795556505021"/>
      </top>
      <bottom/>
      <diagonal/>
    </border>
    <border>
      <left/>
      <right/>
      <top style="hair">
        <color theme="0" tint="-0.14996795556505021"/>
      </top>
      <bottom/>
      <diagonal/>
    </border>
    <border>
      <left/>
      <right style="medium">
        <color indexed="64"/>
      </right>
      <top style="hair">
        <color theme="0" tint="-0.14996795556505021"/>
      </top>
      <bottom/>
      <diagonal/>
    </border>
    <border>
      <left style="medium">
        <color indexed="64"/>
      </left>
      <right/>
      <top/>
      <bottom style="hair">
        <color theme="0" tint="-0.14996795556505021"/>
      </bottom>
      <diagonal/>
    </border>
    <border>
      <left/>
      <right style="medium">
        <color indexed="64"/>
      </right>
      <top/>
      <bottom style="hair">
        <color theme="0" tint="-0.14996795556505021"/>
      </bottom>
      <diagonal/>
    </border>
    <border>
      <left/>
      <right style="medium">
        <color indexed="64"/>
      </right>
      <top style="hair">
        <color theme="0" tint="-0.24994659260841701"/>
      </top>
      <bottom/>
      <diagonal/>
    </border>
    <border>
      <left style="hair">
        <color theme="0" tint="-0.14993743705557422"/>
      </left>
      <right/>
      <top/>
      <bottom/>
      <diagonal/>
    </border>
    <border>
      <left/>
      <right style="hair">
        <color theme="0" tint="-0.14993743705557422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1">
    <xf numFmtId="0" fontId="0" fillId="0" borderId="0" xfId="0"/>
    <xf numFmtId="0" fontId="4" fillId="0" borderId="0" xfId="0" applyFont="1"/>
    <xf numFmtId="0" fontId="5" fillId="0" borderId="0" xfId="0" applyFont="1"/>
    <xf numFmtId="3" fontId="4" fillId="0" borderId="0" xfId="0" applyNumberFormat="1" applyFont="1"/>
    <xf numFmtId="165" fontId="2" fillId="0" borderId="1" xfId="1" applyFont="1" applyBorder="1" applyAlignment="1">
      <alignment horizontal="right" vertical="top" wrapText="1"/>
    </xf>
    <xf numFmtId="165" fontId="2" fillId="2" borderId="1" xfId="1" applyFont="1" applyFill="1" applyBorder="1" applyAlignment="1">
      <alignment horizontal="right" vertical="top" wrapText="1"/>
    </xf>
    <xf numFmtId="0" fontId="2" fillId="0" borderId="0" xfId="0" applyFont="1"/>
    <xf numFmtId="0" fontId="4" fillId="0" borderId="2" xfId="0" applyFont="1" applyBorder="1"/>
    <xf numFmtId="0" fontId="2" fillId="0" borderId="3" xfId="0" applyFont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right" vertical="top" wrapText="1"/>
    </xf>
    <xf numFmtId="0" fontId="4" fillId="0" borderId="7" xfId="0" quotePrefix="1" applyFont="1" applyBorder="1" applyAlignment="1">
      <alignment horizontal="center" vertical="top" wrapText="1"/>
    </xf>
    <xf numFmtId="165" fontId="4" fillId="0" borderId="7" xfId="1" applyFont="1" applyBorder="1" applyAlignment="1">
      <alignment horizontal="center" vertical="top" wrapText="1"/>
    </xf>
    <xf numFmtId="165" fontId="4" fillId="0" borderId="7" xfId="1" applyFont="1" applyFill="1" applyBorder="1" applyAlignment="1">
      <alignment horizontal="center" vertical="top" wrapText="1"/>
    </xf>
    <xf numFmtId="165" fontId="4" fillId="0" borderId="7" xfId="1" applyFont="1" applyFill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4" fillId="4" borderId="8" xfId="0" quotePrefix="1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wrapText="1"/>
    </xf>
    <xf numFmtId="0" fontId="2" fillId="0" borderId="38" xfId="0" applyFont="1" applyBorder="1" applyAlignment="1">
      <alignment horizontal="center" vertical="top" wrapText="1"/>
    </xf>
    <xf numFmtId="3" fontId="4" fillId="0" borderId="38" xfId="0" applyNumberFormat="1" applyFont="1" applyBorder="1" applyAlignment="1">
      <alignment horizontal="right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8" xfId="0" quotePrefix="1" applyFont="1" applyBorder="1" applyAlignment="1">
      <alignment horizontal="center" vertical="top" wrapText="1"/>
    </xf>
    <xf numFmtId="165" fontId="4" fillId="0" borderId="38" xfId="1" applyFont="1" applyBorder="1" applyAlignment="1">
      <alignment horizontal="center" vertical="top" wrapText="1"/>
    </xf>
    <xf numFmtId="165" fontId="4" fillId="0" borderId="38" xfId="1" applyFont="1" applyFill="1" applyBorder="1" applyAlignment="1">
      <alignment horizontal="center" vertical="top" wrapText="1"/>
    </xf>
    <xf numFmtId="165" fontId="4" fillId="0" borderId="37" xfId="1" applyFont="1" applyFill="1" applyBorder="1" applyAlignment="1">
      <alignment horizontal="center" vertical="top" wrapText="1"/>
    </xf>
    <xf numFmtId="165" fontId="4" fillId="0" borderId="38" xfId="1" applyFont="1" applyFill="1" applyBorder="1" applyAlignment="1">
      <alignment horizontal="right" vertical="top" wrapText="1"/>
    </xf>
    <xf numFmtId="165" fontId="4" fillId="0" borderId="37" xfId="1" applyFont="1" applyFill="1" applyBorder="1" applyAlignment="1">
      <alignment horizontal="right" vertical="top" wrapText="1"/>
    </xf>
    <xf numFmtId="0" fontId="4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 vertical="top" wrapText="1"/>
    </xf>
    <xf numFmtId="3" fontId="4" fillId="0" borderId="40" xfId="0" applyNumberFormat="1" applyFont="1" applyBorder="1" applyAlignment="1">
      <alignment horizontal="right" vertical="top" wrapText="1"/>
    </xf>
    <xf numFmtId="0" fontId="4" fillId="0" borderId="41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 wrapText="1"/>
    </xf>
    <xf numFmtId="165" fontId="4" fillId="0" borderId="40" xfId="1" applyFont="1" applyBorder="1" applyAlignment="1">
      <alignment horizontal="center" vertical="top" wrapText="1"/>
    </xf>
    <xf numFmtId="165" fontId="4" fillId="0" borderId="40" xfId="1" applyFont="1" applyFill="1" applyBorder="1" applyAlignment="1">
      <alignment horizontal="center" vertical="top" wrapText="1"/>
    </xf>
    <xf numFmtId="165" fontId="4" fillId="0" borderId="39" xfId="1" applyFont="1" applyFill="1" applyBorder="1" applyAlignment="1">
      <alignment horizontal="center" vertical="top" wrapText="1"/>
    </xf>
    <xf numFmtId="165" fontId="4" fillId="0" borderId="40" xfId="1" applyFont="1" applyFill="1" applyBorder="1" applyAlignment="1">
      <alignment horizontal="right" vertical="top" wrapText="1"/>
    </xf>
    <xf numFmtId="165" fontId="4" fillId="0" borderId="39" xfId="1" applyFont="1" applyFill="1" applyBorder="1" applyAlignment="1">
      <alignment horizontal="right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7" fillId="0" borderId="42" xfId="0" applyFont="1" applyBorder="1" applyAlignment="1">
      <alignment vertical="top"/>
    </xf>
    <xf numFmtId="0" fontId="7" fillId="0" borderId="43" xfId="0" applyFont="1" applyBorder="1" applyAlignment="1">
      <alignment vertical="top"/>
    </xf>
    <xf numFmtId="0" fontId="7" fillId="0" borderId="41" xfId="0" applyFont="1" applyBorder="1" applyAlignment="1">
      <alignment vertical="top"/>
    </xf>
    <xf numFmtId="0" fontId="7" fillId="0" borderId="40" xfId="0" applyFont="1" applyBorder="1" applyAlignment="1">
      <alignment vertical="top"/>
    </xf>
    <xf numFmtId="0" fontId="7" fillId="0" borderId="41" xfId="0" applyFont="1" applyBorder="1" applyAlignment="1">
      <alignment vertical="top" wrapText="1"/>
    </xf>
    <xf numFmtId="0" fontId="7" fillId="0" borderId="40" xfId="0" applyFont="1" applyBorder="1" applyAlignment="1">
      <alignment vertical="top" wrapText="1"/>
    </xf>
    <xf numFmtId="0" fontId="7" fillId="0" borderId="44" xfId="0" applyFont="1" applyBorder="1" applyAlignment="1">
      <alignment vertical="top"/>
    </xf>
    <xf numFmtId="0" fontId="4" fillId="0" borderId="45" xfId="0" applyFont="1" applyBorder="1" applyAlignment="1">
      <alignment horizontal="center" wrapText="1"/>
    </xf>
    <xf numFmtId="165" fontId="2" fillId="0" borderId="38" xfId="1" applyFont="1" applyFill="1" applyBorder="1" applyAlignment="1">
      <alignment horizontal="center" vertical="top" wrapText="1"/>
    </xf>
    <xf numFmtId="165" fontId="4" fillId="0" borderId="38" xfId="1" quotePrefix="1" applyFont="1" applyBorder="1" applyAlignment="1">
      <alignment horizontal="center" vertical="top" wrapText="1"/>
    </xf>
    <xf numFmtId="165" fontId="4" fillId="0" borderId="7" xfId="1" quotePrefix="1" applyFont="1" applyBorder="1" applyAlignment="1">
      <alignment horizontal="center" vertical="top" wrapText="1"/>
    </xf>
    <xf numFmtId="165" fontId="4" fillId="4" borderId="8" xfId="1" quotePrefix="1" applyFont="1" applyFill="1" applyBorder="1" applyAlignment="1">
      <alignment horizontal="center" vertical="top" wrapText="1"/>
    </xf>
    <xf numFmtId="165" fontId="4" fillId="4" borderId="8" xfId="1" applyFont="1" applyFill="1" applyBorder="1" applyAlignment="1">
      <alignment horizontal="center" vertical="top" wrapText="1"/>
    </xf>
    <xf numFmtId="166" fontId="4" fillId="0" borderId="38" xfId="1" applyNumberFormat="1" applyFont="1" applyFill="1" applyBorder="1" applyAlignment="1">
      <alignment horizontal="right" vertical="top" wrapText="1"/>
    </xf>
    <xf numFmtId="166" fontId="4" fillId="0" borderId="38" xfId="1" applyNumberFormat="1" applyFont="1" applyBorder="1" applyAlignment="1">
      <alignment horizontal="right" vertical="top" wrapText="1"/>
    </xf>
    <xf numFmtId="166" fontId="4" fillId="0" borderId="7" xfId="1" applyNumberFormat="1" applyFont="1" applyBorder="1" applyAlignment="1">
      <alignment horizontal="right" vertical="top" wrapText="1"/>
    </xf>
    <xf numFmtId="166" fontId="2" fillId="0" borderId="8" xfId="1" applyNumberFormat="1" applyFont="1" applyBorder="1" applyAlignment="1">
      <alignment horizontal="right" vertical="top" wrapText="1"/>
    </xf>
    <xf numFmtId="166" fontId="2" fillId="0" borderId="1" xfId="1" applyNumberFormat="1" applyFont="1" applyBorder="1" applyAlignment="1">
      <alignment horizontal="right" vertical="top" wrapText="1"/>
    </xf>
    <xf numFmtId="166" fontId="4" fillId="0" borderId="40" xfId="0" applyNumberFormat="1" applyFont="1" applyBorder="1" applyAlignment="1">
      <alignment horizontal="right" vertical="top" wrapText="1"/>
    </xf>
    <xf numFmtId="166" fontId="4" fillId="0" borderId="7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4" fillId="0" borderId="38" xfId="0" applyNumberFormat="1" applyFont="1" applyBorder="1" applyAlignment="1">
      <alignment horizontal="right" vertical="top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8" fillId="5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166" fontId="8" fillId="0" borderId="11" xfId="1" applyNumberFormat="1" applyFont="1" applyFill="1" applyBorder="1" applyAlignment="1">
      <alignment horizontal="center" wrapText="1"/>
    </xf>
    <xf numFmtId="0" fontId="8" fillId="0" borderId="14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right" vertical="top" wrapText="1"/>
    </xf>
    <xf numFmtId="3" fontId="8" fillId="0" borderId="14" xfId="0" applyNumberFormat="1" applyFont="1" applyBorder="1" applyAlignment="1">
      <alignment horizontal="right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justify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vertical="top" wrapText="1"/>
    </xf>
    <xf numFmtId="3" fontId="9" fillId="0" borderId="14" xfId="0" applyNumberFormat="1" applyFont="1" applyBorder="1" applyAlignment="1">
      <alignment horizontal="right" vertical="top" wrapText="1"/>
    </xf>
    <xf numFmtId="2" fontId="9" fillId="0" borderId="14" xfId="0" applyNumberFormat="1" applyFont="1" applyBorder="1" applyAlignment="1">
      <alignment horizontal="center" vertical="top" wrapText="1"/>
    </xf>
    <xf numFmtId="0" fontId="9" fillId="0" borderId="14" xfId="0" applyFont="1" applyBorder="1" applyAlignment="1">
      <alignment horizontal="right" vertical="top" wrapText="1"/>
    </xf>
    <xf numFmtId="0" fontId="9" fillId="0" borderId="16" xfId="0" applyFont="1" applyBorder="1" applyAlignment="1">
      <alignment horizontal="left" vertical="top" wrapText="1"/>
    </xf>
    <xf numFmtId="3" fontId="9" fillId="0" borderId="17" xfId="0" applyNumberFormat="1" applyFont="1" applyBorder="1" applyAlignment="1">
      <alignment horizontal="right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justify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right" vertical="top" wrapText="1"/>
    </xf>
    <xf numFmtId="3" fontId="8" fillId="0" borderId="18" xfId="0" applyNumberFormat="1" applyFont="1" applyBorder="1" applyAlignment="1">
      <alignment horizontal="righ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justify" vertical="top" wrapText="1"/>
    </xf>
    <xf numFmtId="0" fontId="8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2" fontId="8" fillId="0" borderId="14" xfId="0" applyNumberFormat="1" applyFont="1" applyBorder="1" applyAlignment="1">
      <alignment horizontal="justify" vertical="top" wrapText="1"/>
    </xf>
    <xf numFmtId="2" fontId="9" fillId="0" borderId="14" xfId="0" applyNumberFormat="1" applyFont="1" applyBorder="1" applyAlignment="1">
      <alignment horizontal="justify" vertical="top" wrapText="1"/>
    </xf>
    <xf numFmtId="4" fontId="8" fillId="0" borderId="14" xfId="0" applyNumberFormat="1" applyFont="1" applyBorder="1" applyAlignment="1">
      <alignment horizontal="center" vertical="top" wrapText="1"/>
    </xf>
    <xf numFmtId="4" fontId="8" fillId="0" borderId="18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/>
    </xf>
    <xf numFmtId="164" fontId="11" fillId="0" borderId="0" xfId="2" applyFont="1"/>
    <xf numFmtId="0" fontId="8" fillId="0" borderId="0" xfId="0" applyFont="1" applyAlignment="1">
      <alignment horizontal="center"/>
    </xf>
    <xf numFmtId="0" fontId="9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justify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left" vertical="top" wrapText="1"/>
    </xf>
    <xf numFmtId="3" fontId="9" fillId="0" borderId="18" xfId="0" applyNumberFormat="1" applyFont="1" applyBorder="1" applyAlignment="1">
      <alignment horizontal="right" vertical="top" wrapText="1"/>
    </xf>
    <xf numFmtId="2" fontId="9" fillId="0" borderId="18" xfId="0" applyNumberFormat="1" applyFont="1" applyBorder="1" applyAlignment="1">
      <alignment horizontal="center" vertical="top" wrapText="1"/>
    </xf>
    <xf numFmtId="3" fontId="8" fillId="0" borderId="10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center" vertical="top" wrapText="1"/>
    </xf>
    <xf numFmtId="0" fontId="4" fillId="0" borderId="5" xfId="0" applyFont="1" applyBorder="1"/>
    <xf numFmtId="0" fontId="4" fillId="0" borderId="4" xfId="0" applyFont="1" applyBorder="1"/>
    <xf numFmtId="0" fontId="4" fillId="0" borderId="37" xfId="0" applyFont="1" applyBorder="1"/>
    <xf numFmtId="166" fontId="4" fillId="0" borderId="37" xfId="0" applyNumberFormat="1" applyFont="1" applyBorder="1"/>
    <xf numFmtId="166" fontId="4" fillId="0" borderId="8" xfId="0" applyNumberFormat="1" applyFont="1" applyBorder="1"/>
    <xf numFmtId="164" fontId="4" fillId="0" borderId="0" xfId="2" applyFont="1"/>
    <xf numFmtId="164" fontId="2" fillId="0" borderId="1" xfId="2" applyFont="1" applyBorder="1" applyAlignment="1">
      <alignment horizontal="right" vertical="top" wrapText="1"/>
    </xf>
    <xf numFmtId="166" fontId="4" fillId="0" borderId="39" xfId="1" applyNumberFormat="1" applyFont="1" applyFill="1" applyBorder="1" applyAlignment="1">
      <alignment horizontal="right" vertical="top" wrapText="1"/>
    </xf>
    <xf numFmtId="166" fontId="4" fillId="0" borderId="8" xfId="1" applyNumberFormat="1" applyFont="1" applyFill="1" applyBorder="1" applyAlignment="1">
      <alignment horizontal="right" vertical="top" wrapText="1"/>
    </xf>
    <xf numFmtId="166" fontId="4" fillId="0" borderId="46" xfId="1" applyNumberFormat="1" applyFont="1" applyFill="1" applyBorder="1" applyAlignment="1">
      <alignment horizontal="right" vertical="top" wrapText="1"/>
    </xf>
    <xf numFmtId="0" fontId="4" fillId="0" borderId="6" xfId="0" applyFont="1" applyBorder="1"/>
    <xf numFmtId="0" fontId="7" fillId="0" borderId="12" xfId="0" applyFont="1" applyBorder="1" applyAlignment="1">
      <alignment vertical="top"/>
    </xf>
    <xf numFmtId="166" fontId="4" fillId="0" borderId="21" xfId="1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0" xfId="0" applyFont="1" applyAlignment="1">
      <alignment vertical="top"/>
    </xf>
    <xf numFmtId="166" fontId="4" fillId="0" borderId="47" xfId="0" applyNumberFormat="1" applyFont="1" applyBorder="1"/>
    <xf numFmtId="0" fontId="4" fillId="0" borderId="6" xfId="0" applyFont="1" applyBorder="1" applyAlignment="1">
      <alignment horizontal="center" vertical="top" wrapText="1"/>
    </xf>
    <xf numFmtId="0" fontId="4" fillId="0" borderId="47" xfId="0" applyFont="1" applyBorder="1"/>
    <xf numFmtId="0" fontId="1" fillId="0" borderId="2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2" applyFont="1" applyBorder="1"/>
    <xf numFmtId="0" fontId="3" fillId="0" borderId="0" xfId="0" applyFont="1"/>
    <xf numFmtId="164" fontId="3" fillId="0" borderId="0" xfId="2" applyFont="1"/>
    <xf numFmtId="0" fontId="15" fillId="0" borderId="0" xfId="0" applyFont="1"/>
    <xf numFmtId="164" fontId="3" fillId="0" borderId="0" xfId="2" applyFont="1" applyFill="1" applyBorder="1"/>
    <xf numFmtId="164" fontId="12" fillId="0" borderId="0" xfId="2" applyFont="1" applyFill="1" applyBorder="1"/>
    <xf numFmtId="0" fontId="3" fillId="0" borderId="0" xfId="0" applyFont="1" applyAlignment="1">
      <alignment horizontal="left"/>
    </xf>
    <xf numFmtId="164" fontId="12" fillId="0" borderId="0" xfId="0" applyNumberFormat="1" applyFont="1"/>
    <xf numFmtId="164" fontId="3" fillId="0" borderId="0" xfId="0" applyNumberFormat="1" applyFont="1"/>
    <xf numFmtId="164" fontId="8" fillId="0" borderId="0" xfId="2" applyFont="1"/>
    <xf numFmtId="164" fontId="8" fillId="0" borderId="0" xfId="0" applyNumberFormat="1" applyFont="1"/>
    <xf numFmtId="166" fontId="3" fillId="0" borderId="14" xfId="1" applyNumberFormat="1" applyFont="1" applyFill="1" applyBorder="1" applyAlignment="1">
      <alignment horizontal="right" vertical="top" wrapText="1"/>
    </xf>
    <xf numFmtId="166" fontId="3" fillId="0" borderId="18" xfId="1" applyNumberFormat="1" applyFont="1" applyFill="1" applyBorder="1" applyAlignment="1">
      <alignment horizontal="right" vertical="top" wrapText="1"/>
    </xf>
    <xf numFmtId="166" fontId="3" fillId="0" borderId="0" xfId="1" applyNumberFormat="1" applyFont="1" applyFill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7" fillId="0" borderId="23" xfId="0" applyFont="1" applyBorder="1" applyAlignment="1">
      <alignment horizontal="left" vertical="top"/>
    </xf>
    <xf numFmtId="0" fontId="9" fillId="0" borderId="20" xfId="0" applyFont="1" applyBorder="1" applyAlignment="1">
      <alignment vertical="top" wrapText="1"/>
    </xf>
    <xf numFmtId="2" fontId="3" fillId="0" borderId="14" xfId="0" applyNumberFormat="1" applyFont="1" applyBorder="1" applyAlignment="1">
      <alignment horizontal="center" vertical="top" wrapText="1"/>
    </xf>
    <xf numFmtId="165" fontId="16" fillId="6" borderId="1" xfId="1" applyFont="1" applyFill="1" applyBorder="1" applyAlignment="1">
      <alignment horizontal="right" vertical="top" wrapText="1"/>
    </xf>
    <xf numFmtId="2" fontId="3" fillId="0" borderId="14" xfId="0" quotePrefix="1" applyNumberFormat="1" applyFont="1" applyBorder="1" applyAlignment="1">
      <alignment horizontal="center" vertical="top" wrapText="1"/>
    </xf>
    <xf numFmtId="165" fontId="17" fillId="7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top" wrapText="1"/>
    </xf>
    <xf numFmtId="166" fontId="2" fillId="2" borderId="1" xfId="1" applyNumberFormat="1" applyFont="1" applyFill="1" applyBorder="1" applyAlignment="1">
      <alignment horizontal="right" vertical="top" wrapText="1"/>
    </xf>
    <xf numFmtId="0" fontId="7" fillId="0" borderId="43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8" fillId="0" borderId="11" xfId="0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8" fillId="0" borderId="0" xfId="0" applyFont="1"/>
    <xf numFmtId="0" fontId="8" fillId="0" borderId="0" xfId="0" applyFont="1" applyAlignment="1">
      <alignment horizontal="left"/>
    </xf>
    <xf numFmtId="4" fontId="19" fillId="8" borderId="14" xfId="0" applyNumberFormat="1" applyFont="1" applyFill="1" applyBorder="1" applyAlignment="1">
      <alignment horizontal="center" vertical="top" wrapText="1"/>
    </xf>
    <xf numFmtId="4" fontId="19" fillId="8" borderId="18" xfId="0" applyNumberFormat="1" applyFont="1" applyFill="1" applyBorder="1" applyAlignment="1">
      <alignment horizontal="center" vertical="top" wrapText="1"/>
    </xf>
    <xf numFmtId="3" fontId="19" fillId="8" borderId="10" xfId="0" applyNumberFormat="1" applyFont="1" applyFill="1" applyBorder="1" applyAlignment="1">
      <alignment horizontal="center" vertical="top" wrapText="1"/>
    </xf>
    <xf numFmtId="166" fontId="2" fillId="0" borderId="8" xfId="0" applyNumberFormat="1" applyFont="1" applyBorder="1"/>
    <xf numFmtId="166" fontId="4" fillId="0" borderId="37" xfId="0" applyNumberFormat="1" applyFont="1" applyBorder="1" applyAlignment="1">
      <alignment horizontal="center" vertical="center"/>
    </xf>
    <xf numFmtId="2" fontId="3" fillId="0" borderId="18" xfId="0" quotePrefix="1" applyNumberFormat="1" applyFont="1" applyBorder="1" applyAlignment="1">
      <alignment horizontal="center" vertical="top" wrapText="1"/>
    </xf>
    <xf numFmtId="164" fontId="3" fillId="0" borderId="0" xfId="2" applyFont="1" applyFill="1" applyBorder="1" applyAlignment="1">
      <alignment horizontal="right"/>
    </xf>
    <xf numFmtId="164" fontId="2" fillId="2" borderId="1" xfId="2" applyFont="1" applyFill="1" applyBorder="1" applyAlignment="1">
      <alignment horizontal="right" vertical="top" wrapText="1"/>
    </xf>
    <xf numFmtId="0" fontId="4" fillId="0" borderId="41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4" fillId="0" borderId="41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41" xfId="0" applyFont="1" applyBorder="1" applyAlignment="1">
      <alignment vertical="top"/>
    </xf>
    <xf numFmtId="166" fontId="1" fillId="0" borderId="40" xfId="0" applyNumberFormat="1" applyFont="1" applyBorder="1" applyAlignment="1">
      <alignment horizontal="right" vertical="top" wrapText="1"/>
    </xf>
    <xf numFmtId="0" fontId="13" fillId="0" borderId="0" xfId="0" applyFont="1" applyAlignment="1">
      <alignment vertical="top"/>
    </xf>
    <xf numFmtId="3" fontId="1" fillId="0" borderId="40" xfId="0" applyNumberFormat="1" applyFont="1" applyBorder="1" applyAlignment="1">
      <alignment horizontal="right" vertical="top" wrapText="1"/>
    </xf>
    <xf numFmtId="4" fontId="9" fillId="0" borderId="14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3" fontId="4" fillId="0" borderId="37" xfId="0" applyNumberFormat="1" applyFont="1" applyBorder="1"/>
    <xf numFmtId="3" fontId="4" fillId="0" borderId="6" xfId="0" applyNumberFormat="1" applyFont="1" applyBorder="1"/>
    <xf numFmtId="0" fontId="14" fillId="0" borderId="14" xfId="0" applyFont="1" applyBorder="1" applyAlignment="1">
      <alignment horizontal="justify" vertical="top" wrapText="1"/>
    </xf>
    <xf numFmtId="3" fontId="3" fillId="0" borderId="14" xfId="0" applyNumberFormat="1" applyFont="1" applyBorder="1" applyAlignment="1">
      <alignment horizontal="right" vertical="top" wrapText="1"/>
    </xf>
    <xf numFmtId="2" fontId="4" fillId="0" borderId="0" xfId="0" applyNumberFormat="1" applyFont="1" applyAlignment="1">
      <alignment horizontal="center"/>
    </xf>
    <xf numFmtId="0" fontId="1" fillId="0" borderId="43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44" xfId="0" quotePrefix="1" applyFont="1" applyBorder="1" applyAlignment="1">
      <alignment vertical="top"/>
    </xf>
    <xf numFmtId="165" fontId="4" fillId="0" borderId="0" xfId="0" applyNumberFormat="1" applyFont="1"/>
    <xf numFmtId="3" fontId="4" fillId="0" borderId="5" xfId="0" applyNumberFormat="1" applyFont="1" applyBorder="1"/>
    <xf numFmtId="165" fontId="8" fillId="0" borderId="10" xfId="1" applyFont="1" applyFill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center" vertical="top" wrapText="1"/>
    </xf>
    <xf numFmtId="4" fontId="3" fillId="0" borderId="14" xfId="0" applyNumberFormat="1" applyFont="1" applyBorder="1" applyAlignment="1">
      <alignment horizontal="center" vertical="top" wrapText="1"/>
    </xf>
    <xf numFmtId="0" fontId="1" fillId="0" borderId="43" xfId="0" applyFont="1" applyBorder="1" applyAlignment="1">
      <alignment horizontal="left" vertical="top"/>
    </xf>
    <xf numFmtId="0" fontId="20" fillId="0" borderId="0" xfId="0" applyFont="1"/>
    <xf numFmtId="165" fontId="9" fillId="0" borderId="0" xfId="1" applyFont="1"/>
    <xf numFmtId="165" fontId="1" fillId="0" borderId="38" xfId="1" applyFont="1" applyFill="1" applyBorder="1" applyAlignment="1">
      <alignment horizontal="center" vertical="top" wrapText="1"/>
    </xf>
    <xf numFmtId="3" fontId="21" fillId="0" borderId="40" xfId="0" applyNumberFormat="1" applyFont="1" applyBorder="1" applyAlignment="1">
      <alignment horizontal="right" vertical="top" wrapText="1"/>
    </xf>
    <xf numFmtId="0" fontId="1" fillId="0" borderId="43" xfId="0" applyFont="1" applyBorder="1" applyAlignment="1">
      <alignment horizontal="left"/>
    </xf>
    <xf numFmtId="3" fontId="3" fillId="0" borderId="18" xfId="0" applyNumberFormat="1" applyFont="1" applyBorder="1" applyAlignment="1">
      <alignment horizontal="right" vertical="top" wrapText="1"/>
    </xf>
    <xf numFmtId="0" fontId="1" fillId="0" borderId="51" xfId="0" applyFont="1" applyBorder="1"/>
    <xf numFmtId="0" fontId="4" fillId="0" borderId="52" xfId="0" applyFont="1" applyBorder="1"/>
    <xf numFmtId="0" fontId="4" fillId="0" borderId="38" xfId="0" applyFont="1" applyBorder="1"/>
    <xf numFmtId="166" fontId="1" fillId="0" borderId="5" xfId="1" applyNumberFormat="1" applyFont="1" applyFill="1" applyBorder="1" applyAlignment="1">
      <alignment horizontal="center" vertical="top" wrapText="1"/>
    </xf>
    <xf numFmtId="0" fontId="1" fillId="0" borderId="2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5" fontId="1" fillId="0" borderId="5" xfId="0" applyNumberFormat="1" applyFont="1" applyBorder="1" applyAlignment="1">
      <alignment horizontal="center" vertical="top" wrapText="1"/>
    </xf>
    <xf numFmtId="166" fontId="4" fillId="0" borderId="5" xfId="0" applyNumberFormat="1" applyFont="1" applyBorder="1"/>
    <xf numFmtId="166" fontId="4" fillId="0" borderId="6" xfId="0" applyNumberFormat="1" applyFont="1" applyBorder="1"/>
    <xf numFmtId="166" fontId="1" fillId="0" borderId="7" xfId="1" applyNumberFormat="1" applyFont="1" applyFill="1" applyBorder="1" applyAlignment="1">
      <alignment horizontal="center" vertical="top" wrapText="1"/>
    </xf>
    <xf numFmtId="165" fontId="1" fillId="0" borderId="7" xfId="0" applyNumberFormat="1" applyFont="1" applyBorder="1" applyAlignment="1">
      <alignment horizontal="center" vertical="top" wrapText="1"/>
    </xf>
    <xf numFmtId="165" fontId="2" fillId="0" borderId="7" xfId="0" applyNumberFormat="1" applyFont="1" applyBorder="1" applyAlignment="1">
      <alignment horizontal="center" vertical="top" wrapText="1"/>
    </xf>
    <xf numFmtId="0" fontId="1" fillId="0" borderId="40" xfId="0" applyFont="1" applyBorder="1" applyAlignment="1">
      <alignment horizontal="left" vertical="top"/>
    </xf>
    <xf numFmtId="0" fontId="13" fillId="0" borderId="41" xfId="0" applyFont="1" applyBorder="1" applyAlignment="1">
      <alignment vertical="top"/>
    </xf>
    <xf numFmtId="0" fontId="4" fillId="0" borderId="43" xfId="0" applyFont="1" applyBorder="1" applyAlignment="1">
      <alignment horizontal="center" wrapText="1"/>
    </xf>
    <xf numFmtId="165" fontId="4" fillId="0" borderId="67" xfId="1" applyFont="1" applyFill="1" applyBorder="1" applyAlignment="1">
      <alignment horizontal="right" vertical="top" wrapText="1"/>
    </xf>
    <xf numFmtId="165" fontId="4" fillId="0" borderId="8" xfId="1" applyFont="1" applyFill="1" applyBorder="1" applyAlignment="1">
      <alignment horizontal="right" vertical="top" wrapText="1"/>
    </xf>
    <xf numFmtId="165" fontId="8" fillId="0" borderId="14" xfId="1" applyFont="1" applyFill="1" applyBorder="1" applyAlignment="1">
      <alignment horizontal="center" vertical="top" wrapText="1"/>
    </xf>
    <xf numFmtId="166" fontId="4" fillId="0" borderId="0" xfId="0" applyNumberFormat="1" applyFont="1"/>
    <xf numFmtId="0" fontId="2" fillId="3" borderId="3" xfId="0" applyFont="1" applyFill="1" applyBorder="1" applyAlignment="1">
      <alignment horizontal="center" vertical="top"/>
    </xf>
    <xf numFmtId="167" fontId="1" fillId="0" borderId="7" xfId="0" applyNumberFormat="1" applyFont="1" applyBorder="1" applyAlignment="1">
      <alignment horizontal="center" vertical="top" wrapText="1"/>
    </xf>
    <xf numFmtId="166" fontId="11" fillId="0" borderId="0" xfId="1" applyNumberFormat="1" applyFont="1" applyFill="1"/>
    <xf numFmtId="166" fontId="1" fillId="0" borderId="8" xfId="0" applyNumberFormat="1" applyFont="1" applyBorder="1"/>
    <xf numFmtId="0" fontId="4" fillId="0" borderId="68" xfId="0" applyFont="1" applyBorder="1"/>
    <xf numFmtId="165" fontId="4" fillId="0" borderId="69" xfId="1" applyFont="1" applyFill="1" applyBorder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165" fontId="1" fillId="0" borderId="0" xfId="0" applyNumberFormat="1" applyFont="1"/>
    <xf numFmtId="166" fontId="4" fillId="0" borderId="0" xfId="1" applyNumberFormat="1" applyFont="1"/>
    <xf numFmtId="166" fontId="1" fillId="0" borderId="38" xfId="0" applyNumberFormat="1" applyFont="1" applyBorder="1" applyAlignment="1">
      <alignment horizontal="right" vertical="top" wrapText="1"/>
    </xf>
    <xf numFmtId="166" fontId="4" fillId="0" borderId="37" xfId="1" applyNumberFormat="1" applyFont="1" applyBorder="1"/>
    <xf numFmtId="165" fontId="4" fillId="0" borderId="0" xfId="1" applyFont="1"/>
    <xf numFmtId="165" fontId="1" fillId="0" borderId="0" xfId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66" fontId="4" fillId="0" borderId="39" xfId="1" applyNumberFormat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166" fontId="2" fillId="2" borderId="1" xfId="1" applyNumberFormat="1" applyFont="1" applyFill="1" applyBorder="1" applyAlignment="1">
      <alignment horizontal="left" vertical="top" wrapText="1"/>
    </xf>
    <xf numFmtId="3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65" fontId="4" fillId="0" borderId="39" xfId="1" applyFont="1" applyFill="1" applyBorder="1" applyAlignment="1">
      <alignment horizontal="left" vertical="top" wrapText="1"/>
    </xf>
    <xf numFmtId="165" fontId="4" fillId="0" borderId="40" xfId="1" applyFont="1" applyFill="1" applyBorder="1" applyAlignment="1">
      <alignment horizontal="left" vertical="top" wrapText="1"/>
    </xf>
    <xf numFmtId="166" fontId="4" fillId="0" borderId="46" xfId="1" applyNumberFormat="1" applyFont="1" applyFill="1" applyBorder="1" applyAlignment="1">
      <alignment horizontal="left" vertical="top" wrapText="1"/>
    </xf>
    <xf numFmtId="3" fontId="3" fillId="9" borderId="14" xfId="0" applyNumberFormat="1" applyFont="1" applyFill="1" applyBorder="1" applyAlignment="1">
      <alignment horizontal="right" vertical="top" wrapText="1"/>
    </xf>
    <xf numFmtId="165" fontId="2" fillId="0" borderId="40" xfId="0" applyNumberFormat="1" applyFont="1" applyBorder="1" applyAlignment="1">
      <alignment horizontal="center" vertical="top" wrapText="1"/>
    </xf>
    <xf numFmtId="15" fontId="1" fillId="0" borderId="0" xfId="0" applyNumberFormat="1" applyFont="1"/>
    <xf numFmtId="166" fontId="4" fillId="0" borderId="6" xfId="1" applyNumberFormat="1" applyFont="1" applyFill="1" applyBorder="1" applyAlignment="1">
      <alignment horizontal="right" vertical="top" wrapText="1"/>
    </xf>
    <xf numFmtId="0" fontId="22" fillId="0" borderId="0" xfId="0" applyFont="1"/>
    <xf numFmtId="0" fontId="2" fillId="0" borderId="25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166" fontId="2" fillId="0" borderId="5" xfId="1" applyNumberFormat="1" applyFont="1" applyFill="1" applyBorder="1" applyAlignment="1">
      <alignment horizontal="center" vertical="top" wrapText="1"/>
    </xf>
    <xf numFmtId="165" fontId="2" fillId="0" borderId="5" xfId="0" applyNumberFormat="1" applyFont="1" applyBorder="1" applyAlignment="1">
      <alignment horizontal="center" vertical="top" wrapText="1"/>
    </xf>
    <xf numFmtId="166" fontId="4" fillId="0" borderId="4" xfId="0" applyNumberFormat="1" applyFont="1" applyBorder="1"/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0" xfId="0" applyFont="1" applyBorder="1" applyAlignment="1">
      <alignment vertical="top" wrapText="1"/>
    </xf>
    <xf numFmtId="3" fontId="3" fillId="9" borderId="71" xfId="0" applyNumberFormat="1" applyFont="1" applyFill="1" applyBorder="1" applyAlignment="1">
      <alignment horizontal="right" vertical="top" wrapText="1"/>
    </xf>
    <xf numFmtId="0" fontId="2" fillId="0" borderId="73" xfId="0" applyFont="1" applyBorder="1"/>
    <xf numFmtId="3" fontId="3" fillId="0" borderId="72" xfId="0" applyNumberFormat="1" applyFont="1" applyBorder="1"/>
    <xf numFmtId="2" fontId="9" fillId="0" borderId="16" xfId="0" applyNumberFormat="1" applyFont="1" applyBorder="1" applyAlignment="1">
      <alignment horizontal="center" vertical="top" wrapText="1"/>
    </xf>
    <xf numFmtId="3" fontId="3" fillId="9" borderId="75" xfId="0" applyNumberFormat="1" applyFont="1" applyFill="1" applyBorder="1" applyAlignment="1">
      <alignment horizontal="right" vertical="top" wrapText="1"/>
    </xf>
    <xf numFmtId="3" fontId="3" fillId="0" borderId="74" xfId="0" applyNumberFormat="1" applyFont="1" applyBorder="1" applyAlignment="1">
      <alignment horizontal="right" vertical="top" wrapText="1"/>
    </xf>
    <xf numFmtId="166" fontId="2" fillId="0" borderId="0" xfId="0" applyNumberFormat="1" applyFont="1"/>
    <xf numFmtId="165" fontId="1" fillId="0" borderId="40" xfId="1" applyFont="1" applyFill="1" applyBorder="1" applyAlignment="1">
      <alignment horizontal="center" vertical="top" wrapText="1"/>
    </xf>
    <xf numFmtId="165" fontId="1" fillId="0" borderId="40" xfId="1" applyFont="1" applyFill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justify" vertical="top" wrapText="1"/>
    </xf>
    <xf numFmtId="0" fontId="14" fillId="0" borderId="18" xfId="0" applyFont="1" applyBorder="1" applyAlignment="1">
      <alignment horizontal="justify" vertical="top" wrapText="1"/>
    </xf>
    <xf numFmtId="3" fontId="8" fillId="0" borderId="11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center" wrapText="1"/>
    </xf>
    <xf numFmtId="0" fontId="2" fillId="0" borderId="19" xfId="0" applyFont="1" applyBorder="1"/>
    <xf numFmtId="0" fontId="3" fillId="0" borderId="12" xfId="0" applyFont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59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left" vertical="top" wrapText="1"/>
    </xf>
    <xf numFmtId="0" fontId="2" fillId="0" borderId="61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1" xfId="0" applyFont="1" applyBorder="1"/>
    <xf numFmtId="0" fontId="2" fillId="0" borderId="25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43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1" fillId="0" borderId="65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1" fillId="0" borderId="66" xfId="0" applyFont="1" applyBorder="1" applyAlignment="1">
      <alignment horizontal="left" vertical="top" wrapText="1"/>
    </xf>
    <xf numFmtId="0" fontId="1" fillId="0" borderId="59" xfId="0" applyFont="1" applyBorder="1" applyAlignment="1">
      <alignment horizontal="left" vertical="top" wrapText="1"/>
    </xf>
    <xf numFmtId="0" fontId="1" fillId="0" borderId="60" xfId="0" applyFont="1" applyBorder="1" applyAlignment="1">
      <alignment horizontal="left" vertical="top" wrapText="1"/>
    </xf>
    <xf numFmtId="0" fontId="1" fillId="0" borderId="61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left" vertical="top" wrapText="1"/>
    </xf>
    <xf numFmtId="0" fontId="1" fillId="0" borderId="57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39" xfId="0" applyFont="1" applyBorder="1" applyAlignment="1">
      <alignment horizontal="left" vertical="top"/>
    </xf>
    <xf numFmtId="0" fontId="7" fillId="0" borderId="56" xfId="0" applyFont="1" applyBorder="1" applyAlignment="1">
      <alignment horizontal="left" vertical="top"/>
    </xf>
    <xf numFmtId="0" fontId="7" fillId="0" borderId="57" xfId="0" applyFont="1" applyBorder="1" applyAlignment="1">
      <alignment horizontal="left" vertical="top"/>
    </xf>
    <xf numFmtId="0" fontId="7" fillId="0" borderId="58" xfId="0" applyFont="1" applyBorder="1" applyAlignment="1">
      <alignment horizontal="left" vertical="top"/>
    </xf>
    <xf numFmtId="0" fontId="7" fillId="0" borderId="43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4" fillId="0" borderId="58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1" fillId="0" borderId="41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wrapText="1"/>
    </xf>
    <xf numFmtId="0" fontId="1" fillId="0" borderId="40" xfId="0" applyFont="1" applyBorder="1" applyAlignment="1">
      <alignment horizontal="left" wrapText="1"/>
    </xf>
    <xf numFmtId="0" fontId="1" fillId="0" borderId="51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4" fillId="0" borderId="65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62" xfId="0" applyFont="1" applyBorder="1" applyAlignment="1">
      <alignment horizontal="left" vertical="top" wrapText="1"/>
    </xf>
    <xf numFmtId="0" fontId="4" fillId="0" borderId="63" xfId="0" applyFont="1" applyBorder="1" applyAlignment="1">
      <alignment horizontal="left" vertical="top" wrapText="1"/>
    </xf>
    <xf numFmtId="0" fontId="4" fillId="0" borderId="64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left" vertical="top" wrapText="1"/>
    </xf>
    <xf numFmtId="0" fontId="2" fillId="0" borderId="54" xfId="0" applyFont="1" applyBorder="1" applyAlignment="1">
      <alignment horizontal="left" vertical="top" wrapText="1"/>
    </xf>
    <xf numFmtId="0" fontId="2" fillId="0" borderId="55" xfId="0" applyFont="1" applyBorder="1" applyAlignment="1">
      <alignment horizontal="left" vertical="top" wrapText="1"/>
    </xf>
    <xf numFmtId="0" fontId="1" fillId="0" borderId="51" xfId="0" quotePrefix="1" applyFont="1" applyBorder="1" applyAlignment="1">
      <alignment horizontal="center" wrapText="1"/>
    </xf>
    <xf numFmtId="0" fontId="1" fillId="0" borderId="52" xfId="0" quotePrefix="1" applyFont="1" applyBorder="1" applyAlignment="1">
      <alignment horizontal="center" wrapText="1"/>
    </xf>
    <xf numFmtId="0" fontId="1" fillId="0" borderId="38" xfId="0" quotePrefix="1" applyFont="1" applyBorder="1" applyAlignment="1">
      <alignment horizontal="center" wrapText="1"/>
    </xf>
    <xf numFmtId="0" fontId="1" fillId="0" borderId="51" xfId="0" applyFont="1" applyBorder="1" applyAlignment="1">
      <alignment horizontal="left" wrapText="1"/>
    </xf>
    <xf numFmtId="0" fontId="1" fillId="0" borderId="52" xfId="0" applyFont="1" applyBorder="1" applyAlignment="1">
      <alignment horizontal="left" wrapText="1"/>
    </xf>
    <xf numFmtId="0" fontId="1" fillId="0" borderId="38" xfId="0" applyFont="1" applyBorder="1" applyAlignment="1">
      <alignment horizontal="left" wrapText="1"/>
    </xf>
    <xf numFmtId="0" fontId="4" fillId="0" borderId="51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center" wrapText="1"/>
    </xf>
    <xf numFmtId="0" fontId="1" fillId="0" borderId="52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4" fillId="0" borderId="48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50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62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8" fillId="0" borderId="34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6" fontId="8" fillId="0" borderId="27" xfId="1" applyNumberFormat="1" applyFont="1" applyFill="1" applyBorder="1" applyAlignment="1">
      <alignment horizontal="center" vertical="center" wrapText="1"/>
    </xf>
    <xf numFmtId="166" fontId="8" fillId="0" borderId="11" xfId="1" applyNumberFormat="1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91</xdr:row>
      <xdr:rowOff>0</xdr:rowOff>
    </xdr:from>
    <xdr:to>
      <xdr:col>18</xdr:col>
      <xdr:colOff>199736</xdr:colOff>
      <xdr:row>91</xdr:row>
      <xdr:rowOff>0</xdr:rowOff>
    </xdr:to>
    <xdr:pic>
      <xdr:nvPicPr>
        <xdr:cNvPr id="20291" name="Picture 1">
          <a:extLst>
            <a:ext uri="{FF2B5EF4-FFF2-40B4-BE49-F238E27FC236}">
              <a16:creationId xmlns:a16="http://schemas.microsoft.com/office/drawing/2014/main" id="{00000000-0008-0000-0700-000043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04900"/>
          <a:ext cx="14839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18</xdr:col>
      <xdr:colOff>199736</xdr:colOff>
      <xdr:row>91</xdr:row>
      <xdr:rowOff>0</xdr:rowOff>
    </xdr:to>
    <xdr:pic>
      <xdr:nvPicPr>
        <xdr:cNvPr id="20292" name="Picture 1">
          <a:extLst>
            <a:ext uri="{FF2B5EF4-FFF2-40B4-BE49-F238E27FC236}">
              <a16:creationId xmlns:a16="http://schemas.microsoft.com/office/drawing/2014/main" id="{00000000-0008-0000-0700-0000444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04900"/>
          <a:ext cx="14839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0"/>
  </sheetPr>
  <dimension ref="A1:P238"/>
  <sheetViews>
    <sheetView view="pageBreakPreview" topLeftCell="A148" zoomScaleSheetLayoutView="100" workbookViewId="0">
      <selection activeCell="G193" sqref="G193"/>
    </sheetView>
  </sheetViews>
  <sheetFormatPr defaultColWidth="9.1796875" defaultRowHeight="12.5" x14ac:dyDescent="0.25"/>
  <cols>
    <col min="1" max="1" width="8.81640625" style="1" customWidth="1"/>
    <col min="2" max="2" width="2" style="1" customWidth="1"/>
    <col min="3" max="3" width="8.54296875" style="1" customWidth="1"/>
    <col min="4" max="4" width="30.54296875" style="1" customWidth="1"/>
    <col min="5" max="5" width="5.81640625" style="1" customWidth="1"/>
    <col min="6" max="6" width="5.54296875" style="1" customWidth="1"/>
    <col min="7" max="7" width="12.1796875" style="1" customWidth="1"/>
    <col min="8" max="8" width="8.453125" style="1" customWidth="1"/>
    <col min="9" max="9" width="10.1796875" style="1" customWidth="1"/>
    <col min="10" max="10" width="8.6328125" style="1" customWidth="1"/>
    <col min="11" max="11" width="8" style="1" customWidth="1"/>
    <col min="12" max="12" width="10.6328125" style="1" customWidth="1"/>
    <col min="13" max="13" width="8.54296875" style="1" customWidth="1"/>
    <col min="14" max="14" width="14.7265625" style="1" customWidth="1"/>
    <col min="15" max="15" width="8.54296875" style="1" customWidth="1"/>
    <col min="16" max="16" width="14.3632812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3" x14ac:dyDescent="0.3">
      <c r="A5" s="6" t="s">
        <v>33</v>
      </c>
      <c r="B5" s="6" t="s">
        <v>30</v>
      </c>
      <c r="C5" s="6" t="s">
        <v>74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26</v>
      </c>
      <c r="B6" s="6" t="s">
        <v>30</v>
      </c>
      <c r="C6" s="191" t="s">
        <v>66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3" x14ac:dyDescent="0.3">
      <c r="A7" s="6" t="s">
        <v>32</v>
      </c>
      <c r="B7" s="6" t="s">
        <v>30</v>
      </c>
      <c r="C7" s="6" t="s">
        <v>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3" thickBot="1" x14ac:dyDescent="0.3">
      <c r="E8" s="7"/>
      <c r="F8" s="7"/>
      <c r="G8" s="7"/>
      <c r="H8" s="7"/>
      <c r="I8" s="7"/>
      <c r="J8" s="7"/>
      <c r="K8" s="7"/>
      <c r="L8" s="7"/>
      <c r="M8" s="7" t="str">
        <f>'B'' IDA'!M8</f>
        <v>Keadaan  Desember  2025</v>
      </c>
      <c r="N8" s="7"/>
    </row>
    <row r="9" spans="1:16" ht="26.25" customHeight="1" thickBot="1" x14ac:dyDescent="0.35">
      <c r="A9" s="313" t="s">
        <v>12</v>
      </c>
      <c r="B9" s="316" t="s">
        <v>13</v>
      </c>
      <c r="C9" s="317"/>
      <c r="D9" s="318"/>
      <c r="E9" s="309" t="s">
        <v>14</v>
      </c>
      <c r="F9" s="311"/>
      <c r="G9" s="313" t="s">
        <v>47</v>
      </c>
      <c r="H9" s="313" t="s">
        <v>15</v>
      </c>
      <c r="I9" s="313" t="s">
        <v>16</v>
      </c>
      <c r="J9" s="313" t="s">
        <v>38</v>
      </c>
      <c r="K9" s="306" t="s">
        <v>17</v>
      </c>
      <c r="L9" s="308"/>
      <c r="M9" s="309" t="s">
        <v>3</v>
      </c>
      <c r="N9" s="310"/>
      <c r="O9" s="311"/>
      <c r="P9" s="312" t="s">
        <v>4</v>
      </c>
    </row>
    <row r="10" spans="1:16" ht="13.5" thickBot="1" x14ac:dyDescent="0.35">
      <c r="A10" s="315"/>
      <c r="B10" s="319"/>
      <c r="C10" s="320"/>
      <c r="D10" s="321"/>
      <c r="E10" s="313" t="s">
        <v>18</v>
      </c>
      <c r="F10" s="313" t="s">
        <v>19</v>
      </c>
      <c r="G10" s="315"/>
      <c r="H10" s="315"/>
      <c r="I10" s="315"/>
      <c r="J10" s="315"/>
      <c r="K10" s="313" t="s">
        <v>8</v>
      </c>
      <c r="L10" s="313" t="s">
        <v>9</v>
      </c>
      <c r="M10" s="313" t="s">
        <v>8</v>
      </c>
      <c r="N10" s="306" t="s">
        <v>9</v>
      </c>
      <c r="O10" s="308"/>
      <c r="P10" s="312"/>
    </row>
    <row r="11" spans="1:16" ht="13.5" thickBot="1" x14ac:dyDescent="0.35">
      <c r="A11" s="314"/>
      <c r="B11" s="322"/>
      <c r="C11" s="323"/>
      <c r="D11" s="324"/>
      <c r="E11" s="314"/>
      <c r="F11" s="314"/>
      <c r="G11" s="314"/>
      <c r="H11" s="314"/>
      <c r="I11" s="314"/>
      <c r="J11" s="314"/>
      <c r="K11" s="314"/>
      <c r="L11" s="314"/>
      <c r="M11" s="314"/>
      <c r="N11" s="8" t="s">
        <v>20</v>
      </c>
      <c r="O11" s="8" t="s">
        <v>10</v>
      </c>
      <c r="P11" s="312"/>
    </row>
    <row r="12" spans="1:16" ht="13.5" thickBot="1" x14ac:dyDescent="0.35">
      <c r="A12" s="9">
        <v>1</v>
      </c>
      <c r="B12" s="300">
        <v>2</v>
      </c>
      <c r="C12" s="325"/>
      <c r="D12" s="326"/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</row>
    <row r="13" spans="1:16" ht="13" x14ac:dyDescent="0.3">
      <c r="A13" s="11"/>
      <c r="B13" s="327"/>
      <c r="C13" s="328"/>
      <c r="D13" s="329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2"/>
    </row>
    <row r="14" spans="1:16" ht="13" x14ac:dyDescent="0.25">
      <c r="A14" s="37">
        <v>1</v>
      </c>
      <c r="B14" s="169" t="s">
        <v>83</v>
      </c>
      <c r="C14" s="170"/>
      <c r="D14" s="171"/>
      <c r="E14" s="38"/>
      <c r="F14" s="38"/>
      <c r="G14" s="39">
        <v>2382200</v>
      </c>
      <c r="H14" s="38"/>
      <c r="I14" s="38"/>
      <c r="J14" s="47">
        <f>G14/G27*100</f>
        <v>8.1037133798696441</v>
      </c>
      <c r="K14" s="45">
        <v>100</v>
      </c>
      <c r="L14" s="45">
        <f t="shared" ref="L14:L22" si="0">N14/G14*100</f>
        <v>92.84245655276635</v>
      </c>
      <c r="M14" s="47">
        <f t="shared" ref="M14:M21" si="1">J14*K14/100</f>
        <v>8.1037133798696441</v>
      </c>
      <c r="N14" s="71">
        <v>2211693</v>
      </c>
      <c r="O14" s="47">
        <f t="shared" ref="O14:O22" si="2">J14*L14/100</f>
        <v>7.523686573866188</v>
      </c>
      <c r="P14" s="129">
        <f t="shared" ref="P14:P22" si="3">G14-N14</f>
        <v>170507</v>
      </c>
    </row>
    <row r="15" spans="1:16" ht="13" x14ac:dyDescent="0.25">
      <c r="A15" s="37">
        <v>2</v>
      </c>
      <c r="B15" s="59" t="s">
        <v>153</v>
      </c>
      <c r="C15" s="55"/>
      <c r="D15" s="56"/>
      <c r="E15" s="38"/>
      <c r="F15" s="38"/>
      <c r="G15" s="39">
        <v>2142800</v>
      </c>
      <c r="H15" s="43"/>
      <c r="I15" s="43"/>
      <c r="J15" s="47">
        <f>G15/G27*100</f>
        <v>7.2893279449184254</v>
      </c>
      <c r="K15" s="45">
        <v>100</v>
      </c>
      <c r="L15" s="45">
        <f t="shared" si="0"/>
        <v>91.48123949971999</v>
      </c>
      <c r="M15" s="47">
        <f t="shared" si="1"/>
        <v>7.2893279449184254</v>
      </c>
      <c r="N15" s="71">
        <v>1960260</v>
      </c>
      <c r="O15" s="47">
        <f t="shared" si="2"/>
        <v>6.6683675552108426</v>
      </c>
      <c r="P15" s="129">
        <f t="shared" si="3"/>
        <v>182540</v>
      </c>
    </row>
    <row r="16" spans="1:16" x14ac:dyDescent="0.25">
      <c r="A16" s="37">
        <v>3</v>
      </c>
      <c r="B16" s="59" t="s">
        <v>82</v>
      </c>
      <c r="C16" s="55"/>
      <c r="D16" s="56"/>
      <c r="E16" s="42"/>
      <c r="F16" s="42"/>
      <c r="G16" s="39">
        <v>1447000</v>
      </c>
      <c r="H16" s="43"/>
      <c r="I16" s="43"/>
      <c r="J16" s="47">
        <f>G16/G27*100</f>
        <v>4.9223714468438313</v>
      </c>
      <c r="K16" s="45">
        <v>100</v>
      </c>
      <c r="L16" s="45">
        <f t="shared" si="0"/>
        <v>83.292121630960608</v>
      </c>
      <c r="M16" s="47">
        <f t="shared" si="1"/>
        <v>4.9223714468438313</v>
      </c>
      <c r="N16" s="71">
        <v>1205237</v>
      </c>
      <c r="O16" s="47">
        <f t="shared" si="2"/>
        <v>4.0999476126328389</v>
      </c>
      <c r="P16" s="129">
        <f t="shared" si="3"/>
        <v>241763</v>
      </c>
    </row>
    <row r="17" spans="1:16" x14ac:dyDescent="0.25">
      <c r="A17" s="37">
        <v>4</v>
      </c>
      <c r="B17" s="137" t="s">
        <v>154</v>
      </c>
      <c r="C17" s="137"/>
      <c r="D17" s="203"/>
      <c r="E17" s="42"/>
      <c r="F17" s="42"/>
      <c r="G17" s="39">
        <v>1596400</v>
      </c>
      <c r="H17" s="43"/>
      <c r="I17" s="43"/>
      <c r="J17" s="47">
        <f>G17/G27*100</f>
        <v>5.4305969438434643</v>
      </c>
      <c r="K17" s="45">
        <v>100</v>
      </c>
      <c r="L17" s="45">
        <f t="shared" si="0"/>
        <v>93.506639939864698</v>
      </c>
      <c r="M17" s="47">
        <f t="shared" si="1"/>
        <v>5.4305969438434651</v>
      </c>
      <c r="N17" s="71">
        <v>1492740</v>
      </c>
      <c r="O17" s="47">
        <f t="shared" si="2"/>
        <v>5.0779687308650043</v>
      </c>
      <c r="P17" s="129">
        <f t="shared" si="3"/>
        <v>103660</v>
      </c>
    </row>
    <row r="18" spans="1:16" x14ac:dyDescent="0.25">
      <c r="A18" s="37">
        <v>5</v>
      </c>
      <c r="B18" s="137" t="s">
        <v>159</v>
      </c>
      <c r="C18" s="137"/>
      <c r="D18" s="203"/>
      <c r="E18" s="42"/>
      <c r="F18" s="42"/>
      <c r="G18" s="39">
        <v>8472000</v>
      </c>
      <c r="H18" s="43"/>
      <c r="I18" s="43"/>
      <c r="J18" s="47">
        <f>G18/G27*100</f>
        <v>28.819855492509287</v>
      </c>
      <c r="K18" s="45">
        <f t="shared" ref="K18:K22" si="4">N18:N19/G18*100</f>
        <v>100</v>
      </c>
      <c r="L18" s="45">
        <f t="shared" si="0"/>
        <v>100</v>
      </c>
      <c r="M18" s="47">
        <f t="shared" si="1"/>
        <v>28.819855492509287</v>
      </c>
      <c r="N18" s="71">
        <v>8472000</v>
      </c>
      <c r="O18" s="47">
        <f t="shared" si="2"/>
        <v>28.819855492509287</v>
      </c>
      <c r="P18" s="129">
        <f>G18-N18</f>
        <v>0</v>
      </c>
    </row>
    <row r="19" spans="1:16" x14ac:dyDescent="0.25">
      <c r="A19" s="37">
        <v>6</v>
      </c>
      <c r="B19" s="137" t="s">
        <v>160</v>
      </c>
      <c r="C19" s="137"/>
      <c r="D19" s="203"/>
      <c r="E19" s="42"/>
      <c r="F19" s="42"/>
      <c r="G19" s="39">
        <v>2400000</v>
      </c>
      <c r="H19" s="43"/>
      <c r="I19" s="43"/>
      <c r="J19" s="47">
        <f>G19/G27*100</f>
        <v>8.164265012042291</v>
      </c>
      <c r="K19" s="45">
        <f t="shared" si="4"/>
        <v>100</v>
      </c>
      <c r="L19" s="45">
        <f t="shared" si="0"/>
        <v>100</v>
      </c>
      <c r="M19" s="47">
        <f>J19*K19/100</f>
        <v>8.164265012042291</v>
      </c>
      <c r="N19" s="71">
        <v>2400000</v>
      </c>
      <c r="O19" s="47">
        <f t="shared" si="2"/>
        <v>8.164265012042291</v>
      </c>
      <c r="P19" s="129">
        <f>G19-N19</f>
        <v>0</v>
      </c>
    </row>
    <row r="20" spans="1:16" x14ac:dyDescent="0.25">
      <c r="A20" s="37">
        <v>7</v>
      </c>
      <c r="B20" s="137" t="s">
        <v>54</v>
      </c>
      <c r="C20" s="137"/>
      <c r="D20" s="203"/>
      <c r="E20" s="42"/>
      <c r="F20" s="42"/>
      <c r="G20" s="39">
        <v>3600000</v>
      </c>
      <c r="H20" s="43"/>
      <c r="I20" s="43"/>
      <c r="J20" s="47">
        <f>G20/G27*100</f>
        <v>12.246397518063436</v>
      </c>
      <c r="K20" s="45">
        <f t="shared" si="4"/>
        <v>100</v>
      </c>
      <c r="L20" s="45">
        <f t="shared" si="0"/>
        <v>100</v>
      </c>
      <c r="M20" s="47">
        <f t="shared" si="1"/>
        <v>12.246397518063436</v>
      </c>
      <c r="N20" s="71">
        <v>3600000</v>
      </c>
      <c r="O20" s="47">
        <f t="shared" si="2"/>
        <v>12.246397518063436</v>
      </c>
      <c r="P20" s="129">
        <f>G20-N20</f>
        <v>0</v>
      </c>
    </row>
    <row r="21" spans="1:16" ht="13" x14ac:dyDescent="0.25">
      <c r="A21" s="37">
        <v>8</v>
      </c>
      <c r="B21" s="137" t="s">
        <v>155</v>
      </c>
      <c r="C21" s="137"/>
      <c r="D21" s="203"/>
      <c r="E21" s="42"/>
      <c r="F21" s="38"/>
      <c r="G21" s="192">
        <v>7106000</v>
      </c>
      <c r="H21" s="38"/>
      <c r="I21" s="38"/>
      <c r="J21" s="47">
        <f>G21/G27*100</f>
        <v>24.173027989821882</v>
      </c>
      <c r="K21" s="45">
        <v>100</v>
      </c>
      <c r="L21" s="45">
        <f t="shared" si="0"/>
        <v>99.085280045032363</v>
      </c>
      <c r="M21" s="47">
        <f t="shared" si="1"/>
        <v>24.173027989821879</v>
      </c>
      <c r="N21" s="71">
        <v>7041000</v>
      </c>
      <c r="O21" s="47">
        <f t="shared" si="2"/>
        <v>23.95191247907907</v>
      </c>
      <c r="P21" s="129">
        <f t="shared" si="3"/>
        <v>65000</v>
      </c>
    </row>
    <row r="22" spans="1:16" ht="13.5" customHeight="1" x14ac:dyDescent="0.25">
      <c r="A22" s="60">
        <v>9</v>
      </c>
      <c r="B22" s="137" t="s">
        <v>186</v>
      </c>
      <c r="C22" s="53"/>
      <c r="D22" s="56"/>
      <c r="E22" s="42"/>
      <c r="F22" s="42"/>
      <c r="G22" s="39">
        <v>250000</v>
      </c>
      <c r="H22" s="43"/>
      <c r="I22" s="43"/>
      <c r="J22" s="45">
        <f>G22/G27*100</f>
        <v>0.85044427208773865</v>
      </c>
      <c r="K22" s="45">
        <f t="shared" si="4"/>
        <v>100</v>
      </c>
      <c r="L22" s="45">
        <f t="shared" si="0"/>
        <v>100</v>
      </c>
      <c r="M22" s="47">
        <f>J22*K22/100</f>
        <v>0.85044427208773865</v>
      </c>
      <c r="N22" s="39">
        <v>250000</v>
      </c>
      <c r="O22" s="47">
        <f t="shared" si="2"/>
        <v>0.85044427208773865</v>
      </c>
      <c r="P22" s="129">
        <f t="shared" si="3"/>
        <v>0</v>
      </c>
    </row>
    <row r="23" spans="1:16" x14ac:dyDescent="0.25">
      <c r="A23" s="37"/>
      <c r="B23" s="59"/>
      <c r="C23" s="55"/>
      <c r="D23" s="56"/>
      <c r="E23" s="42"/>
      <c r="F23" s="42"/>
      <c r="G23" s="39"/>
      <c r="H23" s="43"/>
      <c r="I23" s="43"/>
      <c r="J23" s="45"/>
      <c r="K23" s="45"/>
      <c r="L23" s="46"/>
      <c r="M23" s="47"/>
      <c r="N23" s="39"/>
      <c r="O23" s="48"/>
      <c r="P23" s="129"/>
    </row>
    <row r="24" spans="1:16" x14ac:dyDescent="0.25">
      <c r="A24" s="37"/>
      <c r="B24" s="59"/>
      <c r="C24" s="55"/>
      <c r="D24" s="56"/>
      <c r="E24" s="42"/>
      <c r="F24" s="42"/>
      <c r="G24" s="39"/>
      <c r="H24" s="43"/>
      <c r="I24" s="43"/>
      <c r="J24" s="45"/>
      <c r="K24" s="45"/>
      <c r="L24" s="46"/>
      <c r="M24" s="47"/>
      <c r="N24" s="39"/>
      <c r="O24" s="48"/>
      <c r="P24" s="129"/>
    </row>
    <row r="25" spans="1:16" x14ac:dyDescent="0.25">
      <c r="A25" s="37"/>
      <c r="B25" s="59"/>
      <c r="C25" s="40"/>
      <c r="D25" s="41"/>
      <c r="E25" s="42"/>
      <c r="F25" s="42"/>
      <c r="G25" s="39"/>
      <c r="H25" s="43"/>
      <c r="I25" s="43"/>
      <c r="J25" s="45"/>
      <c r="K25" s="45"/>
      <c r="L25" s="46"/>
      <c r="M25" s="47"/>
      <c r="N25" s="39"/>
      <c r="O25" s="47"/>
      <c r="P25" s="129"/>
    </row>
    <row r="26" spans="1:16" ht="13" thickBot="1" x14ac:dyDescent="0.3">
      <c r="A26" s="13"/>
      <c r="B26" s="50"/>
      <c r="C26" s="51"/>
      <c r="D26" s="52"/>
      <c r="E26" s="14"/>
      <c r="F26" s="14"/>
      <c r="G26" s="15"/>
      <c r="H26" s="16"/>
      <c r="I26" s="16"/>
      <c r="J26" s="17"/>
      <c r="K26" s="18"/>
      <c r="L26" s="18"/>
      <c r="M26" s="19"/>
      <c r="N26" s="15"/>
      <c r="O26" s="19"/>
      <c r="P26" s="131"/>
    </row>
    <row r="27" spans="1:16" ht="13.5" thickBot="1" x14ac:dyDescent="0.35">
      <c r="A27" s="306" t="s">
        <v>21</v>
      </c>
      <c r="B27" s="307"/>
      <c r="C27" s="307"/>
      <c r="D27" s="307"/>
      <c r="E27" s="307"/>
      <c r="F27" s="308"/>
      <c r="G27" s="20">
        <f>SUM(G14:G26)</f>
        <v>29396400</v>
      </c>
      <c r="H27" s="21"/>
      <c r="I27" s="22"/>
      <c r="J27" s="4">
        <f>SUM(J14:J26)</f>
        <v>100</v>
      </c>
      <c r="K27" s="165">
        <f>SUM(K14:K21)/4</f>
        <v>200</v>
      </c>
      <c r="L27" s="165">
        <f>N27/G27*100</f>
        <v>97.402845246356691</v>
      </c>
      <c r="M27" s="5">
        <f>SUM(M14:M22)</f>
        <v>100</v>
      </c>
      <c r="N27" s="23">
        <f>SUM(N14:N26)</f>
        <v>28632930</v>
      </c>
      <c r="O27" s="4">
        <f>SUM(O14:O22)</f>
        <v>97.402845246356691</v>
      </c>
      <c r="P27" s="126">
        <f>SUM(P14:P22)</f>
        <v>763470</v>
      </c>
    </row>
    <row r="29" spans="1:16" x14ac:dyDescent="0.25">
      <c r="L29" s="142" t="str">
        <f>'B'' IDA'!L330</f>
        <v>Benteng, 31 Desember 2025</v>
      </c>
    </row>
    <row r="31" spans="1:16" x14ac:dyDescent="0.25">
      <c r="L31" s="1" t="s">
        <v>22</v>
      </c>
    </row>
    <row r="35" spans="1:16" x14ac:dyDescent="0.25">
      <c r="L35" s="2" t="s">
        <v>188</v>
      </c>
      <c r="M35" s="2"/>
      <c r="O35" s="2"/>
    </row>
    <row r="36" spans="1:16" x14ac:dyDescent="0.25">
      <c r="L36" s="142" t="s">
        <v>187</v>
      </c>
      <c r="M36" s="2"/>
      <c r="O36" s="2"/>
    </row>
    <row r="37" spans="1:16" x14ac:dyDescent="0.25">
      <c r="L37" s="142"/>
      <c r="M37" s="2"/>
      <c r="O37" s="2"/>
    </row>
    <row r="38" spans="1:16" x14ac:dyDescent="0.25">
      <c r="L38" s="142"/>
      <c r="M38" s="2"/>
      <c r="O38" s="2"/>
    </row>
    <row r="39" spans="1:16" x14ac:dyDescent="0.25">
      <c r="L39" s="142"/>
      <c r="M39" s="2"/>
      <c r="O39" s="2"/>
    </row>
    <row r="40" spans="1:16" x14ac:dyDescent="0.25">
      <c r="L40" s="142"/>
      <c r="M40" s="2"/>
      <c r="O40" s="2"/>
    </row>
    <row r="41" spans="1:16" ht="13" x14ac:dyDescent="0.3">
      <c r="A41" s="6" t="s">
        <v>26</v>
      </c>
      <c r="B41" s="6" t="s">
        <v>30</v>
      </c>
      <c r="C41" s="191" t="s">
        <v>67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6" ht="13" x14ac:dyDescent="0.3">
      <c r="A42" s="6" t="s">
        <v>32</v>
      </c>
      <c r="B42" s="6" t="s">
        <v>30</v>
      </c>
      <c r="C42" s="6" t="s">
        <v>31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6" ht="13" thickBot="1" x14ac:dyDescent="0.3">
      <c r="E43" s="7"/>
      <c r="F43" s="7"/>
      <c r="G43" s="7"/>
      <c r="H43" s="7"/>
      <c r="I43" s="7"/>
      <c r="J43" s="7"/>
      <c r="K43" s="7"/>
      <c r="L43" s="7"/>
      <c r="M43" s="7" t="str">
        <f>'B'' IDA'!M39</f>
        <v>Keadaan  Desember  2025</v>
      </c>
      <c r="N43" s="7"/>
    </row>
    <row r="44" spans="1:16" ht="13.5" thickBot="1" x14ac:dyDescent="0.35">
      <c r="A44" s="313" t="s">
        <v>12</v>
      </c>
      <c r="B44" s="316" t="s">
        <v>13</v>
      </c>
      <c r="C44" s="317"/>
      <c r="D44" s="318"/>
      <c r="E44" s="309" t="s">
        <v>14</v>
      </c>
      <c r="F44" s="311"/>
      <c r="G44" s="313" t="s">
        <v>47</v>
      </c>
      <c r="H44" s="313" t="s">
        <v>15</v>
      </c>
      <c r="I44" s="313" t="s">
        <v>16</v>
      </c>
      <c r="J44" s="313" t="s">
        <v>39</v>
      </c>
      <c r="K44" s="306" t="s">
        <v>17</v>
      </c>
      <c r="L44" s="308"/>
      <c r="M44" s="309" t="s">
        <v>3</v>
      </c>
      <c r="N44" s="310"/>
      <c r="O44" s="311"/>
      <c r="P44" s="312" t="s">
        <v>4</v>
      </c>
    </row>
    <row r="45" spans="1:16" ht="13.5" thickBot="1" x14ac:dyDescent="0.35">
      <c r="A45" s="315"/>
      <c r="B45" s="319"/>
      <c r="C45" s="320"/>
      <c r="D45" s="321"/>
      <c r="E45" s="313" t="s">
        <v>18</v>
      </c>
      <c r="F45" s="313" t="s">
        <v>19</v>
      </c>
      <c r="G45" s="315"/>
      <c r="H45" s="315"/>
      <c r="I45" s="315"/>
      <c r="J45" s="315"/>
      <c r="K45" s="313" t="s">
        <v>8</v>
      </c>
      <c r="L45" s="313" t="s">
        <v>9</v>
      </c>
      <c r="M45" s="313" t="s">
        <v>8</v>
      </c>
      <c r="N45" s="306" t="s">
        <v>9</v>
      </c>
      <c r="O45" s="308"/>
      <c r="P45" s="312"/>
    </row>
    <row r="46" spans="1:16" ht="13.5" thickBot="1" x14ac:dyDescent="0.35">
      <c r="A46" s="314"/>
      <c r="B46" s="322"/>
      <c r="C46" s="323"/>
      <c r="D46" s="324"/>
      <c r="E46" s="314"/>
      <c r="F46" s="314"/>
      <c r="G46" s="314"/>
      <c r="H46" s="314"/>
      <c r="I46" s="314"/>
      <c r="J46" s="314"/>
      <c r="K46" s="314"/>
      <c r="L46" s="314"/>
      <c r="M46" s="314"/>
      <c r="N46" s="8" t="s">
        <v>20</v>
      </c>
      <c r="O46" s="8" t="s">
        <v>10</v>
      </c>
      <c r="P46" s="312"/>
    </row>
    <row r="47" spans="1:16" ht="13.5" thickBot="1" x14ac:dyDescent="0.35">
      <c r="A47" s="9">
        <v>1</v>
      </c>
      <c r="B47" s="300">
        <v>2</v>
      </c>
      <c r="C47" s="325"/>
      <c r="D47" s="326"/>
      <c r="E47" s="10">
        <v>3</v>
      </c>
      <c r="F47" s="10">
        <v>4</v>
      </c>
      <c r="G47" s="10">
        <v>5</v>
      </c>
      <c r="H47" s="10">
        <v>6</v>
      </c>
      <c r="I47" s="10">
        <v>7</v>
      </c>
      <c r="J47" s="10">
        <v>8</v>
      </c>
      <c r="K47" s="10">
        <v>9</v>
      </c>
      <c r="L47" s="10">
        <v>10</v>
      </c>
      <c r="M47" s="10">
        <v>11</v>
      </c>
      <c r="N47" s="10">
        <v>12</v>
      </c>
      <c r="O47" s="10">
        <v>13</v>
      </c>
      <c r="P47" s="10">
        <v>14</v>
      </c>
    </row>
    <row r="48" spans="1:16" ht="13" x14ac:dyDescent="0.3">
      <c r="A48" s="11"/>
      <c r="B48" s="327"/>
      <c r="C48" s="328"/>
      <c r="D48" s="329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2"/>
    </row>
    <row r="49" spans="1:16" ht="13" x14ac:dyDescent="0.25">
      <c r="A49" s="37">
        <v>1</v>
      </c>
      <c r="B49" s="169" t="s">
        <v>83</v>
      </c>
      <c r="C49" s="170"/>
      <c r="D49" s="171"/>
      <c r="E49" s="38"/>
      <c r="F49" s="38"/>
      <c r="G49" s="39">
        <v>411200</v>
      </c>
      <c r="H49" s="38"/>
      <c r="I49" s="38"/>
      <c r="J49" s="47">
        <f>G49/G56*100</f>
        <v>0.90699146607494585</v>
      </c>
      <c r="K49" s="45">
        <v>100</v>
      </c>
      <c r="L49" s="45">
        <f t="shared" ref="L49:L55" si="5">N49/G49*100</f>
        <v>91.240272373540847</v>
      </c>
      <c r="M49" s="47">
        <f t="shared" ref="M49:M55" si="6">J49*K49/100</f>
        <v>0.90699146607494585</v>
      </c>
      <c r="N49" s="71">
        <v>375180</v>
      </c>
      <c r="O49" s="48">
        <f t="shared" ref="O49:O55" si="7">J49*L49/100</f>
        <v>0.82754148405155192</v>
      </c>
      <c r="P49" s="129">
        <f t="shared" ref="P49:P55" si="8">G49-N49</f>
        <v>36020</v>
      </c>
    </row>
    <row r="50" spans="1:16" ht="13" x14ac:dyDescent="0.25">
      <c r="A50" s="37">
        <v>2</v>
      </c>
      <c r="B50" s="59" t="s">
        <v>153</v>
      </c>
      <c r="C50" s="55"/>
      <c r="D50" s="56"/>
      <c r="E50" s="38"/>
      <c r="F50" s="38"/>
      <c r="G50" s="39">
        <v>1458600</v>
      </c>
      <c r="H50" s="38"/>
      <c r="I50" s="38"/>
      <c r="J50" s="47">
        <f>G50/G56*100</f>
        <v>3.2172610710528113</v>
      </c>
      <c r="K50" s="45">
        <v>100</v>
      </c>
      <c r="L50" s="45">
        <f t="shared" si="5"/>
        <v>92.690250925545044</v>
      </c>
      <c r="M50" s="47">
        <f>J50*K50/100</f>
        <v>3.2172610710528113</v>
      </c>
      <c r="N50" s="71">
        <v>1351980</v>
      </c>
      <c r="O50" s="48">
        <f>J50*L50/100</f>
        <v>2.9820873596887285</v>
      </c>
      <c r="P50" s="129">
        <f t="shared" si="8"/>
        <v>106620</v>
      </c>
    </row>
    <row r="51" spans="1:16" x14ac:dyDescent="0.25">
      <c r="A51" s="37">
        <v>3</v>
      </c>
      <c r="B51" s="59" t="s">
        <v>82</v>
      </c>
      <c r="C51" s="55"/>
      <c r="D51" s="56"/>
      <c r="E51" s="42"/>
      <c r="F51" s="42"/>
      <c r="G51" s="39">
        <v>1950000</v>
      </c>
      <c r="H51" s="43"/>
      <c r="I51" s="43"/>
      <c r="J51" s="47">
        <f>G51/G56*100</f>
        <v>4.3011511645091067</v>
      </c>
      <c r="K51" s="45">
        <v>100</v>
      </c>
      <c r="L51" s="45">
        <f t="shared" si="5"/>
        <v>69.930051282051281</v>
      </c>
      <c r="M51" s="47">
        <f>J51*K51/100</f>
        <v>4.3011511645091067</v>
      </c>
      <c r="N51" s="71">
        <v>1363636</v>
      </c>
      <c r="O51" s="48">
        <f>J51*L51/100</f>
        <v>3.0077972150597638</v>
      </c>
      <c r="P51" s="129">
        <f t="shared" si="8"/>
        <v>586364</v>
      </c>
    </row>
    <row r="52" spans="1:16" x14ac:dyDescent="0.25">
      <c r="A52" s="49">
        <v>4</v>
      </c>
      <c r="B52" s="137" t="s">
        <v>154</v>
      </c>
      <c r="C52" s="137"/>
      <c r="D52" s="203"/>
      <c r="E52" s="42"/>
      <c r="F52" s="42"/>
      <c r="G52" s="39">
        <v>3700900</v>
      </c>
      <c r="H52" s="43"/>
      <c r="I52" s="43"/>
      <c r="J52" s="44">
        <f>G52/G56*100</f>
        <v>8.1631437665291031</v>
      </c>
      <c r="K52" s="45">
        <v>100</v>
      </c>
      <c r="L52" s="45">
        <f t="shared" si="5"/>
        <v>93.731011375611345</v>
      </c>
      <c r="M52" s="47">
        <f>J52*K52/100</f>
        <v>8.1631437665291031</v>
      </c>
      <c r="N52" s="39">
        <v>3468891</v>
      </c>
      <c r="O52" s="48">
        <f>J52*L52/100</f>
        <v>7.6513972124129017</v>
      </c>
      <c r="P52" s="129">
        <f t="shared" si="8"/>
        <v>232009</v>
      </c>
    </row>
    <row r="53" spans="1:16" ht="13" x14ac:dyDescent="0.25">
      <c r="A53" s="37">
        <v>5</v>
      </c>
      <c r="B53" s="137" t="s">
        <v>178</v>
      </c>
      <c r="C53" s="137"/>
      <c r="D53" s="203"/>
      <c r="E53" s="42"/>
      <c r="F53" s="42"/>
      <c r="G53" s="39">
        <v>3600000</v>
      </c>
      <c r="H53" s="38"/>
      <c r="I53" s="38"/>
      <c r="J53" s="47">
        <f>G53/G56*100</f>
        <v>7.9405867652475814</v>
      </c>
      <c r="K53" s="45">
        <f t="shared" ref="K53:K55" si="9">N53/G53*100</f>
        <v>100</v>
      </c>
      <c r="L53" s="45">
        <f t="shared" si="5"/>
        <v>100</v>
      </c>
      <c r="M53" s="47">
        <f t="shared" si="6"/>
        <v>7.9405867652475823</v>
      </c>
      <c r="N53" s="71">
        <v>3600000</v>
      </c>
      <c r="O53" s="48">
        <f t="shared" si="7"/>
        <v>7.9405867652475823</v>
      </c>
      <c r="P53" s="129">
        <f t="shared" si="8"/>
        <v>0</v>
      </c>
    </row>
    <row r="54" spans="1:16" ht="13" x14ac:dyDescent="0.25">
      <c r="A54" s="37">
        <v>6</v>
      </c>
      <c r="B54" s="137" t="s">
        <v>155</v>
      </c>
      <c r="C54" s="137"/>
      <c r="D54" s="203"/>
      <c r="E54" s="42"/>
      <c r="F54" s="38"/>
      <c r="G54" s="192">
        <v>28816000</v>
      </c>
      <c r="H54" s="43"/>
      <c r="I54" s="43"/>
      <c r="J54" s="44">
        <f>G54/G56*100</f>
        <v>63.559985618715075</v>
      </c>
      <c r="K54" s="45">
        <v>100</v>
      </c>
      <c r="L54" s="45">
        <f t="shared" si="5"/>
        <v>96.943711826762907</v>
      </c>
      <c r="M54" s="47">
        <f t="shared" si="6"/>
        <v>63.559985618715075</v>
      </c>
      <c r="N54" s="39">
        <v>27935300</v>
      </c>
      <c r="O54" s="48">
        <f t="shared" si="7"/>
        <v>61.617409295339094</v>
      </c>
      <c r="P54" s="129">
        <f t="shared" si="8"/>
        <v>880700</v>
      </c>
    </row>
    <row r="55" spans="1:16" ht="13" thickBot="1" x14ac:dyDescent="0.3">
      <c r="A55" s="37">
        <v>7</v>
      </c>
      <c r="B55" s="137" t="s">
        <v>160</v>
      </c>
      <c r="C55" s="137"/>
      <c r="D55" s="203"/>
      <c r="E55" s="14"/>
      <c r="F55" s="14"/>
      <c r="G55" s="15">
        <v>5400000</v>
      </c>
      <c r="H55" s="16"/>
      <c r="I55" s="16"/>
      <c r="J55" s="17">
        <f>G55/G56*100</f>
        <v>11.910880147871371</v>
      </c>
      <c r="K55" s="18">
        <f t="shared" si="9"/>
        <v>100</v>
      </c>
      <c r="L55" s="18">
        <f t="shared" si="5"/>
        <v>100</v>
      </c>
      <c r="M55" s="19">
        <f t="shared" si="6"/>
        <v>11.910880147871371</v>
      </c>
      <c r="N55" s="15">
        <v>5400000</v>
      </c>
      <c r="O55" s="19">
        <f t="shared" si="7"/>
        <v>11.910880147871371</v>
      </c>
      <c r="P55" s="131">
        <f t="shared" si="8"/>
        <v>0</v>
      </c>
    </row>
    <row r="56" spans="1:16" ht="13.5" thickBot="1" x14ac:dyDescent="0.35">
      <c r="A56" s="306" t="s">
        <v>21</v>
      </c>
      <c r="B56" s="307"/>
      <c r="C56" s="307"/>
      <c r="D56" s="307"/>
      <c r="E56" s="307"/>
      <c r="F56" s="308"/>
      <c r="G56" s="20">
        <f>SUM(G49:G55)</f>
        <v>45336700</v>
      </c>
      <c r="H56" s="21"/>
      <c r="I56" s="22"/>
      <c r="J56" s="4">
        <f>SUM(J49:J55)</f>
        <v>99.999999999999986</v>
      </c>
      <c r="K56" s="165"/>
      <c r="L56" s="165">
        <f>N56/G56*100</f>
        <v>95.937699479670997</v>
      </c>
      <c r="M56" s="5">
        <f>SUM(M49:M55)</f>
        <v>99.999999999999986</v>
      </c>
      <c r="N56" s="23">
        <f>SUM(N49:N55)</f>
        <v>43494987</v>
      </c>
      <c r="O56" s="4">
        <f>SUM(O49:O55)</f>
        <v>95.937699479670997</v>
      </c>
      <c r="P56" s="249">
        <f>SUM(P49:P55)</f>
        <v>1841713</v>
      </c>
    </row>
    <row r="58" spans="1:16" x14ac:dyDescent="0.25">
      <c r="L58" s="142" t="str">
        <f>'B'' IDA'!L330</f>
        <v>Benteng, 31 Desember 2025</v>
      </c>
    </row>
    <row r="60" spans="1:16" x14ac:dyDescent="0.25">
      <c r="L60" s="1" t="s">
        <v>22</v>
      </c>
    </row>
    <row r="64" spans="1:16" x14ac:dyDescent="0.25">
      <c r="L64" s="2" t="s">
        <v>188</v>
      </c>
      <c r="M64" s="2"/>
      <c r="O64" s="2"/>
    </row>
    <row r="65" spans="1:16" x14ac:dyDescent="0.25">
      <c r="L65" s="142" t="s">
        <v>187</v>
      </c>
      <c r="M65" s="2"/>
      <c r="O65" s="2"/>
    </row>
    <row r="66" spans="1:16" x14ac:dyDescent="0.25">
      <c r="N66" s="2"/>
      <c r="O66" s="2"/>
    </row>
    <row r="67" spans="1:16" x14ac:dyDescent="0.25">
      <c r="N67" s="2"/>
      <c r="O67" s="2"/>
    </row>
    <row r="68" spans="1:16" x14ac:dyDescent="0.25">
      <c r="N68" s="2"/>
      <c r="O68" s="2"/>
    </row>
    <row r="69" spans="1:16" x14ac:dyDescent="0.25">
      <c r="N69" s="2"/>
      <c r="O69" s="2"/>
    </row>
    <row r="70" spans="1:16" x14ac:dyDescent="0.25">
      <c r="N70" s="2"/>
      <c r="O70" s="2"/>
    </row>
    <row r="71" spans="1:16" x14ac:dyDescent="0.25">
      <c r="N71" s="2"/>
      <c r="O71" s="2"/>
    </row>
    <row r="72" spans="1:16" x14ac:dyDescent="0.25">
      <c r="N72" s="2"/>
      <c r="O72" s="2"/>
    </row>
    <row r="73" spans="1:16" x14ac:dyDescent="0.25">
      <c r="N73" s="2"/>
      <c r="O73" s="2"/>
    </row>
    <row r="74" spans="1:16" x14ac:dyDescent="0.25">
      <c r="N74" s="2"/>
      <c r="O74" s="2"/>
    </row>
    <row r="75" spans="1:16" x14ac:dyDescent="0.25">
      <c r="N75" s="2"/>
      <c r="O75" s="2"/>
    </row>
    <row r="76" spans="1:16" x14ac:dyDescent="0.25">
      <c r="N76" s="2"/>
      <c r="O76" s="2"/>
    </row>
    <row r="77" spans="1:16" ht="13" x14ac:dyDescent="0.3">
      <c r="A77" s="6" t="s">
        <v>26</v>
      </c>
      <c r="B77" s="6" t="s">
        <v>30</v>
      </c>
      <c r="C77" s="191" t="s">
        <v>68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6" ht="13" x14ac:dyDescent="0.3">
      <c r="A78" s="6" t="s">
        <v>32</v>
      </c>
      <c r="B78" s="6" t="s">
        <v>30</v>
      </c>
      <c r="C78" s="6" t="s">
        <v>31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6" ht="13" thickBot="1" x14ac:dyDescent="0.3">
      <c r="E79" s="7"/>
      <c r="F79" s="7"/>
      <c r="G79" s="7"/>
      <c r="H79" s="7"/>
      <c r="I79" s="7"/>
      <c r="J79" s="7"/>
      <c r="K79" s="7"/>
      <c r="L79" s="7"/>
      <c r="M79" s="7" t="str">
        <f>M8</f>
        <v>Keadaan  Desember  2025</v>
      </c>
      <c r="N79" s="7"/>
    </row>
    <row r="80" spans="1:16" ht="13.5" thickBot="1" x14ac:dyDescent="0.35">
      <c r="A80" s="313" t="s">
        <v>12</v>
      </c>
      <c r="B80" s="316" t="s">
        <v>13</v>
      </c>
      <c r="C80" s="317"/>
      <c r="D80" s="318"/>
      <c r="E80" s="309" t="s">
        <v>14</v>
      </c>
      <c r="F80" s="311"/>
      <c r="G80" s="313" t="s">
        <v>47</v>
      </c>
      <c r="H80" s="313" t="s">
        <v>15</v>
      </c>
      <c r="I80" s="313" t="s">
        <v>16</v>
      </c>
      <c r="J80" s="313" t="s">
        <v>39</v>
      </c>
      <c r="K80" s="306" t="s">
        <v>17</v>
      </c>
      <c r="L80" s="308"/>
      <c r="M80" s="309" t="s">
        <v>3</v>
      </c>
      <c r="N80" s="310"/>
      <c r="O80" s="311"/>
      <c r="P80" s="312" t="s">
        <v>4</v>
      </c>
    </row>
    <row r="81" spans="1:16" ht="13.5" thickBot="1" x14ac:dyDescent="0.35">
      <c r="A81" s="315"/>
      <c r="B81" s="319"/>
      <c r="C81" s="320"/>
      <c r="D81" s="321"/>
      <c r="E81" s="313" t="s">
        <v>18</v>
      </c>
      <c r="F81" s="313" t="s">
        <v>19</v>
      </c>
      <c r="G81" s="315"/>
      <c r="H81" s="315"/>
      <c r="I81" s="315"/>
      <c r="J81" s="315"/>
      <c r="K81" s="313" t="s">
        <v>8</v>
      </c>
      <c r="L81" s="313" t="s">
        <v>9</v>
      </c>
      <c r="M81" s="313" t="s">
        <v>8</v>
      </c>
      <c r="N81" s="306" t="s">
        <v>9</v>
      </c>
      <c r="O81" s="308"/>
      <c r="P81" s="312"/>
    </row>
    <row r="82" spans="1:16" ht="13.5" thickBot="1" x14ac:dyDescent="0.35">
      <c r="A82" s="314"/>
      <c r="B82" s="322"/>
      <c r="C82" s="323"/>
      <c r="D82" s="324"/>
      <c r="E82" s="314"/>
      <c r="F82" s="314"/>
      <c r="G82" s="314"/>
      <c r="H82" s="314"/>
      <c r="I82" s="314"/>
      <c r="J82" s="314"/>
      <c r="K82" s="314"/>
      <c r="L82" s="314"/>
      <c r="M82" s="314"/>
      <c r="N82" s="8" t="s">
        <v>20</v>
      </c>
      <c r="O82" s="8" t="s">
        <v>10</v>
      </c>
      <c r="P82" s="312"/>
    </row>
    <row r="83" spans="1:16" ht="13.5" thickBot="1" x14ac:dyDescent="0.35">
      <c r="A83" s="9">
        <v>1</v>
      </c>
      <c r="B83" s="300">
        <v>2</v>
      </c>
      <c r="C83" s="325"/>
      <c r="D83" s="326"/>
      <c r="E83" s="10">
        <v>3</v>
      </c>
      <c r="F83" s="10">
        <v>4</v>
      </c>
      <c r="G83" s="10">
        <v>5</v>
      </c>
      <c r="H83" s="10">
        <v>6</v>
      </c>
      <c r="I83" s="10">
        <v>7</v>
      </c>
      <c r="J83" s="10">
        <v>8</v>
      </c>
      <c r="K83" s="10">
        <v>9</v>
      </c>
      <c r="L83" s="10">
        <v>10</v>
      </c>
      <c r="M83" s="10">
        <v>11</v>
      </c>
      <c r="N83" s="10">
        <v>12</v>
      </c>
      <c r="O83" s="10">
        <v>13</v>
      </c>
      <c r="P83" s="10">
        <v>14</v>
      </c>
    </row>
    <row r="84" spans="1:16" ht="13" x14ac:dyDescent="0.3">
      <c r="A84" s="11"/>
      <c r="B84" s="327"/>
      <c r="C84" s="328"/>
      <c r="D84" s="329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2"/>
    </row>
    <row r="85" spans="1:16" ht="13" x14ac:dyDescent="0.25">
      <c r="A85" s="37">
        <v>1</v>
      </c>
      <c r="B85" s="169" t="s">
        <v>83</v>
      </c>
      <c r="C85" s="170"/>
      <c r="D85" s="171"/>
      <c r="E85" s="38"/>
      <c r="F85" s="38"/>
      <c r="G85" s="39">
        <v>584900</v>
      </c>
      <c r="H85" s="38"/>
      <c r="I85" s="38"/>
      <c r="J85" s="47">
        <f>G85/G95*100</f>
        <v>0.25332299656547891</v>
      </c>
      <c r="K85" s="45">
        <v>100</v>
      </c>
      <c r="L85" s="45">
        <f t="shared" ref="L85:L93" si="10">N85/G85*100</f>
        <v>91.799452897931261</v>
      </c>
      <c r="M85" s="47">
        <f t="shared" ref="M85:M93" si="11">J85*K85/100</f>
        <v>0.25332299656547891</v>
      </c>
      <c r="N85" s="190">
        <v>536935</v>
      </c>
      <c r="O85" s="48">
        <f t="shared" ref="O85:O93" si="12">J85*L85/100</f>
        <v>0.23254912491175486</v>
      </c>
      <c r="P85" s="129">
        <f t="shared" ref="P85:P93" si="13">G85-N85</f>
        <v>47965</v>
      </c>
    </row>
    <row r="86" spans="1:16" ht="13" x14ac:dyDescent="0.25">
      <c r="A86" s="37">
        <v>2</v>
      </c>
      <c r="B86" s="59" t="s">
        <v>153</v>
      </c>
      <c r="C86" s="55"/>
      <c r="D86" s="56"/>
      <c r="E86" s="38"/>
      <c r="F86" s="38"/>
      <c r="G86" s="39">
        <v>1009200</v>
      </c>
      <c r="H86" s="43"/>
      <c r="I86" s="43"/>
      <c r="J86" s="47">
        <f>G86/G95*100</f>
        <v>0.43708936251304725</v>
      </c>
      <c r="K86" s="45">
        <v>100</v>
      </c>
      <c r="L86" s="45">
        <f t="shared" si="10"/>
        <v>92.390011890606417</v>
      </c>
      <c r="M86" s="47">
        <f t="shared" si="11"/>
        <v>0.43708936251304725</v>
      </c>
      <c r="N86" s="71">
        <v>932400</v>
      </c>
      <c r="O86" s="48">
        <f t="shared" si="12"/>
        <v>0.40382691399838017</v>
      </c>
      <c r="P86" s="129">
        <f t="shared" si="13"/>
        <v>76800</v>
      </c>
    </row>
    <row r="87" spans="1:16" x14ac:dyDescent="0.25">
      <c r="A87" s="37">
        <v>3</v>
      </c>
      <c r="B87" s="59" t="s">
        <v>82</v>
      </c>
      <c r="C87" s="55"/>
      <c r="D87" s="56"/>
      <c r="E87" s="42"/>
      <c r="F87" s="42"/>
      <c r="G87" s="39">
        <v>518500</v>
      </c>
      <c r="H87" s="43"/>
      <c r="I87" s="43"/>
      <c r="J87" s="47">
        <f>G87/G95*100</f>
        <v>0.22456483795383972</v>
      </c>
      <c r="K87" s="45">
        <v>100</v>
      </c>
      <c r="L87" s="45">
        <f t="shared" si="10"/>
        <v>69.929990356798456</v>
      </c>
      <c r="M87" s="47">
        <f t="shared" si="11"/>
        <v>0.22456483795383972</v>
      </c>
      <c r="N87" s="71">
        <v>362587</v>
      </c>
      <c r="O87" s="48">
        <f t="shared" si="12"/>
        <v>0.15703816952588018</v>
      </c>
      <c r="P87" s="129">
        <f t="shared" si="13"/>
        <v>155913</v>
      </c>
    </row>
    <row r="88" spans="1:16" x14ac:dyDescent="0.25">
      <c r="A88" s="37">
        <v>4</v>
      </c>
      <c r="B88" s="137" t="s">
        <v>154</v>
      </c>
      <c r="C88" s="137"/>
      <c r="D88" s="203"/>
      <c r="E88" s="42"/>
      <c r="F88" s="42"/>
      <c r="G88" s="39">
        <v>1709400</v>
      </c>
      <c r="H88" s="43"/>
      <c r="I88" s="43"/>
      <c r="J88" s="47">
        <f>G88/G95*100</f>
        <v>0.74034934233036365</v>
      </c>
      <c r="K88" s="45">
        <v>100</v>
      </c>
      <c r="L88" s="45">
        <f t="shared" si="10"/>
        <v>93.43629343629344</v>
      </c>
      <c r="M88" s="47">
        <f t="shared" si="11"/>
        <v>0.74034934233036365</v>
      </c>
      <c r="N88" s="71">
        <v>1597200</v>
      </c>
      <c r="O88" s="48">
        <f t="shared" si="12"/>
        <v>0.69175498395346724</v>
      </c>
      <c r="P88" s="129">
        <f t="shared" si="13"/>
        <v>112200</v>
      </c>
    </row>
    <row r="89" spans="1:16" x14ac:dyDescent="0.25">
      <c r="A89" s="37">
        <v>5</v>
      </c>
      <c r="B89" s="137" t="s">
        <v>159</v>
      </c>
      <c r="C89" s="137"/>
      <c r="D89" s="203"/>
      <c r="E89" s="42"/>
      <c r="F89" s="42"/>
      <c r="G89" s="39">
        <v>13050000</v>
      </c>
      <c r="H89" s="43"/>
      <c r="I89" s="43"/>
      <c r="J89" s="47">
        <f>G89/G95*100</f>
        <v>5.6520176187031979</v>
      </c>
      <c r="K89" s="45">
        <v>100</v>
      </c>
      <c r="L89" s="45">
        <f t="shared" si="10"/>
        <v>96.429118773946371</v>
      </c>
      <c r="M89" s="47">
        <f t="shared" si="11"/>
        <v>5.6520176187031987</v>
      </c>
      <c r="N89" s="71">
        <v>12584000</v>
      </c>
      <c r="O89" s="48">
        <f t="shared" si="12"/>
        <v>5.4501907826636815</v>
      </c>
      <c r="P89" s="129">
        <f t="shared" si="13"/>
        <v>466000</v>
      </c>
    </row>
    <row r="90" spans="1:16" x14ac:dyDescent="0.25">
      <c r="A90" s="37">
        <v>6</v>
      </c>
      <c r="B90" s="137" t="s">
        <v>179</v>
      </c>
      <c r="C90" s="137"/>
      <c r="D90" s="203"/>
      <c r="E90" s="42"/>
      <c r="F90" s="42"/>
      <c r="G90" s="39">
        <v>8000000</v>
      </c>
      <c r="H90" s="43"/>
      <c r="I90" s="43"/>
      <c r="J90" s="47">
        <f>G90/G95*100</f>
        <v>3.4648383869444888</v>
      </c>
      <c r="K90" s="45">
        <v>100</v>
      </c>
      <c r="L90" s="45">
        <f t="shared" si="10"/>
        <v>93.75</v>
      </c>
      <c r="M90" s="47">
        <f t="shared" si="11"/>
        <v>3.4648383869444888</v>
      </c>
      <c r="N90" s="71">
        <v>7500000</v>
      </c>
      <c r="O90" s="48">
        <f t="shared" si="12"/>
        <v>3.248285987760458</v>
      </c>
      <c r="P90" s="129">
        <f t="shared" si="13"/>
        <v>500000</v>
      </c>
    </row>
    <row r="91" spans="1:16" ht="13" x14ac:dyDescent="0.25">
      <c r="A91" s="37">
        <v>7</v>
      </c>
      <c r="B91" s="137" t="s">
        <v>155</v>
      </c>
      <c r="C91" s="137"/>
      <c r="D91" s="203"/>
      <c r="E91" s="42"/>
      <c r="F91" s="38"/>
      <c r="G91" s="39">
        <v>59019000</v>
      </c>
      <c r="H91" s="43"/>
      <c r="I91" s="43"/>
      <c r="J91" s="44">
        <f>G91/G95*100</f>
        <v>25.561412094884599</v>
      </c>
      <c r="K91" s="45">
        <v>100</v>
      </c>
      <c r="L91" s="45">
        <f t="shared" si="10"/>
        <v>99.297904064792704</v>
      </c>
      <c r="M91" s="47">
        <f t="shared" si="11"/>
        <v>25.561412094884599</v>
      </c>
      <c r="N91" s="39">
        <v>58604630</v>
      </c>
      <c r="O91" s="48">
        <f t="shared" si="12"/>
        <v>25.381946459584828</v>
      </c>
      <c r="P91" s="129">
        <f t="shared" si="13"/>
        <v>414370</v>
      </c>
    </row>
    <row r="92" spans="1:16" x14ac:dyDescent="0.25">
      <c r="A92" s="37">
        <v>8</v>
      </c>
      <c r="B92" s="59" t="s">
        <v>180</v>
      </c>
      <c r="C92" s="40"/>
      <c r="D92" s="41"/>
      <c r="E92" s="42"/>
      <c r="F92" s="42"/>
      <c r="G92" s="39">
        <v>120000000</v>
      </c>
      <c r="H92" s="43"/>
      <c r="I92" s="43"/>
      <c r="J92" s="44">
        <f>G92/G95*100</f>
        <v>51.972575804167334</v>
      </c>
      <c r="K92" s="45">
        <v>100</v>
      </c>
      <c r="L92" s="45">
        <f t="shared" si="10"/>
        <v>97.916666666666657</v>
      </c>
      <c r="M92" s="47">
        <f t="shared" si="11"/>
        <v>51.972575804167334</v>
      </c>
      <c r="N92" s="39">
        <v>117500000</v>
      </c>
      <c r="O92" s="48">
        <f t="shared" si="12"/>
        <v>50.889813808247169</v>
      </c>
      <c r="P92" s="129">
        <f t="shared" si="13"/>
        <v>2500000</v>
      </c>
    </row>
    <row r="93" spans="1:16" x14ac:dyDescent="0.25">
      <c r="A93" s="13">
        <v>9</v>
      </c>
      <c r="B93" s="137" t="s">
        <v>235</v>
      </c>
      <c r="C93" s="292"/>
      <c r="D93" s="293"/>
      <c r="E93" s="14"/>
      <c r="F93" s="14"/>
      <c r="G93" s="15">
        <v>27000000</v>
      </c>
      <c r="H93" s="16"/>
      <c r="I93" s="16"/>
      <c r="J93" s="17">
        <f>G93/G95*100</f>
        <v>11.693829555937651</v>
      </c>
      <c r="K93" s="18">
        <v>100</v>
      </c>
      <c r="L93" s="18">
        <f t="shared" si="10"/>
        <v>96.296296296296291</v>
      </c>
      <c r="M93" s="19">
        <f t="shared" si="11"/>
        <v>11.693829555937651</v>
      </c>
      <c r="N93" s="15">
        <v>26000000</v>
      </c>
      <c r="O93" s="19">
        <f t="shared" si="12"/>
        <v>11.260724757569589</v>
      </c>
      <c r="P93" s="131">
        <f t="shared" si="13"/>
        <v>1000000</v>
      </c>
    </row>
    <row r="94" spans="1:16" ht="13" thickBot="1" x14ac:dyDescent="0.3">
      <c r="A94" s="13"/>
      <c r="B94" s="252"/>
      <c r="C94" s="253" t="s">
        <v>163</v>
      </c>
      <c r="D94" s="52"/>
      <c r="E94" s="14"/>
      <c r="F94" s="14"/>
      <c r="G94" s="15"/>
      <c r="H94" s="16"/>
      <c r="I94" s="16"/>
      <c r="J94" s="17"/>
      <c r="K94" s="18"/>
      <c r="L94" s="18"/>
      <c r="M94" s="19"/>
      <c r="N94" s="15"/>
      <c r="O94" s="19"/>
      <c r="P94" s="131"/>
    </row>
    <row r="95" spans="1:16" ht="13.5" thickBot="1" x14ac:dyDescent="0.35">
      <c r="A95" s="306" t="s">
        <v>21</v>
      </c>
      <c r="B95" s="307"/>
      <c r="C95" s="307"/>
      <c r="D95" s="307"/>
      <c r="E95" s="307"/>
      <c r="F95" s="308"/>
      <c r="G95" s="20">
        <f>SUM(G85:G93)</f>
        <v>230891000</v>
      </c>
      <c r="H95" s="21"/>
      <c r="I95" s="22"/>
      <c r="J95" s="4">
        <f>SUM(J85:J94)</f>
        <v>100</v>
      </c>
      <c r="K95" s="165">
        <f>SUM(K85:K90)/8</f>
        <v>75</v>
      </c>
      <c r="L95" s="165">
        <f>N95/G95*100</f>
        <v>97.716130988215227</v>
      </c>
      <c r="M95" s="5">
        <f>SUM(M85:M93)</f>
        <v>100.00000000000001</v>
      </c>
      <c r="N95" s="23">
        <f>SUM(N85:N93)</f>
        <v>225617752</v>
      </c>
      <c r="O95" s="4">
        <f>SUM(O85:O93)</f>
        <v>97.716130988215212</v>
      </c>
      <c r="P95" s="126">
        <f>SUM(P85:P93)</f>
        <v>5273248</v>
      </c>
    </row>
    <row r="97" spans="12:16" x14ac:dyDescent="0.25">
      <c r="L97" s="254" t="str">
        <f>L58</f>
        <v>Benteng, 31 Desember 2025</v>
      </c>
    </row>
    <row r="98" spans="12:16" x14ac:dyDescent="0.25">
      <c r="L98" s="205">
        <f>L26</f>
        <v>0</v>
      </c>
    </row>
    <row r="99" spans="12:16" x14ac:dyDescent="0.25">
      <c r="L99" s="1" t="s">
        <v>22</v>
      </c>
    </row>
    <row r="100" spans="12:16" x14ac:dyDescent="0.25">
      <c r="P100" s="258"/>
    </row>
    <row r="101" spans="12:16" x14ac:dyDescent="0.25">
      <c r="P101" s="258"/>
    </row>
    <row r="102" spans="12:16" x14ac:dyDescent="0.25">
      <c r="P102" s="258"/>
    </row>
    <row r="103" spans="12:16" x14ac:dyDescent="0.25">
      <c r="L103" s="2" t="s">
        <v>188</v>
      </c>
      <c r="M103" s="2"/>
      <c r="O103" s="2"/>
      <c r="P103" s="259"/>
    </row>
    <row r="104" spans="12:16" x14ac:dyDescent="0.25">
      <c r="L104" s="142" t="s">
        <v>187</v>
      </c>
      <c r="M104" s="2"/>
      <c r="O104" s="2"/>
      <c r="P104" s="259"/>
    </row>
    <row r="105" spans="12:16" x14ac:dyDescent="0.25">
      <c r="L105" s="142"/>
      <c r="M105" s="2"/>
      <c r="O105" s="2"/>
      <c r="P105" s="259"/>
    </row>
    <row r="106" spans="12:16" x14ac:dyDescent="0.25">
      <c r="L106" s="142"/>
      <c r="M106" s="2"/>
      <c r="O106" s="2"/>
      <c r="P106" s="259"/>
    </row>
    <row r="107" spans="12:16" x14ac:dyDescent="0.25">
      <c r="L107" s="142"/>
      <c r="M107" s="2"/>
      <c r="O107" s="2"/>
      <c r="P107" s="259"/>
    </row>
    <row r="108" spans="12:16" x14ac:dyDescent="0.25">
      <c r="L108" s="142"/>
      <c r="M108" s="2"/>
      <c r="O108" s="2"/>
      <c r="P108" s="259"/>
    </row>
    <row r="109" spans="12:16" x14ac:dyDescent="0.25">
      <c r="L109" s="142"/>
      <c r="M109" s="2"/>
      <c r="O109" s="2"/>
      <c r="P109" s="259"/>
    </row>
    <row r="110" spans="12:16" x14ac:dyDescent="0.25">
      <c r="L110" s="142"/>
      <c r="M110" s="2"/>
      <c r="O110" s="2"/>
      <c r="P110" s="259"/>
    </row>
    <row r="111" spans="12:16" x14ac:dyDescent="0.25">
      <c r="L111" s="142"/>
      <c r="M111" s="2"/>
      <c r="O111" s="2"/>
      <c r="P111" s="259"/>
    </row>
    <row r="112" spans="12:16" x14ac:dyDescent="0.25">
      <c r="L112" s="142"/>
      <c r="M112" s="2"/>
      <c r="O112" s="2"/>
      <c r="P112" s="259"/>
    </row>
    <row r="113" spans="1:16" ht="13" x14ac:dyDescent="0.3">
      <c r="A113" s="6" t="s">
        <v>26</v>
      </c>
      <c r="B113" s="6" t="s">
        <v>30</v>
      </c>
      <c r="C113" s="6" t="s">
        <v>127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6" ht="13" x14ac:dyDescent="0.3">
      <c r="A114" s="6" t="s">
        <v>32</v>
      </c>
      <c r="B114" s="6" t="s">
        <v>30</v>
      </c>
      <c r="C114" s="6" t="s">
        <v>31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6" ht="13" thickBot="1" x14ac:dyDescent="0.3">
      <c r="E115" s="7"/>
      <c r="F115" s="7"/>
      <c r="G115" s="7"/>
      <c r="H115" s="7"/>
      <c r="I115" s="7"/>
      <c r="J115" s="7"/>
      <c r="K115" s="7"/>
      <c r="L115" s="7"/>
      <c r="M115" s="7" t="str">
        <f>M8</f>
        <v>Keadaan  Desember  2025</v>
      </c>
      <c r="N115" s="7"/>
    </row>
    <row r="116" spans="1:16" ht="13.5" customHeight="1" thickBot="1" x14ac:dyDescent="0.35">
      <c r="A116" s="313" t="s">
        <v>12</v>
      </c>
      <c r="B116" s="316" t="s">
        <v>13</v>
      </c>
      <c r="C116" s="317"/>
      <c r="D116" s="318"/>
      <c r="E116" s="309" t="s">
        <v>14</v>
      </c>
      <c r="F116" s="311"/>
      <c r="G116" s="313" t="s">
        <v>47</v>
      </c>
      <c r="H116" s="313" t="s">
        <v>15</v>
      </c>
      <c r="I116" s="313" t="s">
        <v>16</v>
      </c>
      <c r="J116" s="313" t="s">
        <v>36</v>
      </c>
      <c r="K116" s="306" t="s">
        <v>17</v>
      </c>
      <c r="L116" s="308"/>
      <c r="M116" s="309" t="s">
        <v>3</v>
      </c>
      <c r="N116" s="310"/>
      <c r="O116" s="311"/>
      <c r="P116" s="312" t="s">
        <v>4</v>
      </c>
    </row>
    <row r="117" spans="1:16" ht="13.5" thickBot="1" x14ac:dyDescent="0.35">
      <c r="A117" s="315"/>
      <c r="B117" s="319"/>
      <c r="C117" s="320"/>
      <c r="D117" s="321"/>
      <c r="E117" s="313" t="s">
        <v>18</v>
      </c>
      <c r="F117" s="313" t="s">
        <v>19</v>
      </c>
      <c r="G117" s="315"/>
      <c r="H117" s="315"/>
      <c r="I117" s="315"/>
      <c r="J117" s="315"/>
      <c r="K117" s="313" t="s">
        <v>8</v>
      </c>
      <c r="L117" s="313" t="s">
        <v>9</v>
      </c>
      <c r="M117" s="313" t="s">
        <v>8</v>
      </c>
      <c r="N117" s="306" t="s">
        <v>9</v>
      </c>
      <c r="O117" s="308"/>
      <c r="P117" s="312"/>
    </row>
    <row r="118" spans="1:16" ht="13.5" thickBot="1" x14ac:dyDescent="0.35">
      <c r="A118" s="314"/>
      <c r="B118" s="322"/>
      <c r="C118" s="323"/>
      <c r="D118" s="324"/>
      <c r="E118" s="314"/>
      <c r="F118" s="314"/>
      <c r="G118" s="314"/>
      <c r="H118" s="314"/>
      <c r="I118" s="314"/>
      <c r="J118" s="314"/>
      <c r="K118" s="314"/>
      <c r="L118" s="314"/>
      <c r="M118" s="314"/>
      <c r="N118" s="8" t="s">
        <v>20</v>
      </c>
      <c r="O118" s="8" t="s">
        <v>10</v>
      </c>
      <c r="P118" s="312"/>
    </row>
    <row r="119" spans="1:16" ht="13.5" thickBot="1" x14ac:dyDescent="0.35">
      <c r="A119" s="9">
        <v>1</v>
      </c>
      <c r="B119" s="300">
        <v>2</v>
      </c>
      <c r="C119" s="301"/>
      <c r="D119" s="302"/>
      <c r="E119" s="10">
        <v>3</v>
      </c>
      <c r="F119" s="10">
        <v>4</v>
      </c>
      <c r="G119" s="10">
        <v>5</v>
      </c>
      <c r="H119" s="10">
        <v>6</v>
      </c>
      <c r="I119" s="10">
        <v>7</v>
      </c>
      <c r="J119" s="10">
        <v>8</v>
      </c>
      <c r="K119" s="10">
        <v>9</v>
      </c>
      <c r="L119" s="10">
        <v>10</v>
      </c>
      <c r="M119" s="10">
        <v>11</v>
      </c>
      <c r="N119" s="10">
        <v>12</v>
      </c>
      <c r="O119" s="10">
        <v>13</v>
      </c>
      <c r="P119" s="10">
        <v>14</v>
      </c>
    </row>
    <row r="120" spans="1:16" ht="13" x14ac:dyDescent="0.3">
      <c r="A120" s="11"/>
      <c r="B120" s="303"/>
      <c r="C120" s="304"/>
      <c r="D120" s="305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2"/>
    </row>
    <row r="121" spans="1:16" ht="13" x14ac:dyDescent="0.25">
      <c r="A121" s="37">
        <v>1</v>
      </c>
      <c r="B121" s="59" t="s">
        <v>153</v>
      </c>
      <c r="C121" s="55"/>
      <c r="D121" s="56"/>
      <c r="E121" s="38"/>
      <c r="F121" s="38"/>
      <c r="G121" s="39"/>
      <c r="H121" s="38"/>
      <c r="I121" s="38"/>
      <c r="J121" s="47">
        <f>G121/G127*100</f>
        <v>0</v>
      </c>
      <c r="K121" s="45"/>
      <c r="L121" s="45"/>
      <c r="M121" s="47">
        <f>J121*K121/100</f>
        <v>0</v>
      </c>
      <c r="N121" s="71"/>
      <c r="O121" s="47">
        <f>J121*L121/100</f>
        <v>0</v>
      </c>
      <c r="P121" s="129">
        <f>G121-N121</f>
        <v>0</v>
      </c>
    </row>
    <row r="122" spans="1:16" ht="13" x14ac:dyDescent="0.25">
      <c r="A122" s="37">
        <v>2</v>
      </c>
      <c r="B122" s="59" t="s">
        <v>166</v>
      </c>
      <c r="C122" s="55"/>
      <c r="D122" s="56"/>
      <c r="E122" s="38"/>
      <c r="F122" s="38"/>
      <c r="G122" s="39">
        <v>220300</v>
      </c>
      <c r="H122" s="43"/>
      <c r="I122" s="43"/>
      <c r="J122" s="47">
        <f>G122/G127*100</f>
        <v>0.81180376679895783</v>
      </c>
      <c r="K122" s="45">
        <v>100</v>
      </c>
      <c r="L122" s="45">
        <f>N122/G122*100</f>
        <v>95.86109850204268</v>
      </c>
      <c r="M122" s="47">
        <f>J122*K122/100</f>
        <v>0.81180376679895783</v>
      </c>
      <c r="N122" s="71">
        <v>211182</v>
      </c>
      <c r="O122" s="47">
        <f>J122*L122/100</f>
        <v>0.77820400853444183</v>
      </c>
      <c r="P122" s="129">
        <f>G122-N122</f>
        <v>9118</v>
      </c>
    </row>
    <row r="123" spans="1:16" x14ac:dyDescent="0.25">
      <c r="A123" s="37">
        <v>3</v>
      </c>
      <c r="B123" s="55" t="s">
        <v>181</v>
      </c>
      <c r="C123" s="137"/>
      <c r="D123" s="56"/>
      <c r="E123" s="42"/>
      <c r="F123" s="42"/>
      <c r="G123" s="39">
        <v>529800</v>
      </c>
      <c r="H123" s="43"/>
      <c r="I123" s="43"/>
      <c r="J123" s="47">
        <f>G123/G127*100</f>
        <v>1.9523088318206441</v>
      </c>
      <c r="K123" s="45">
        <v>100</v>
      </c>
      <c r="L123" s="45">
        <f>N123/G123*100</f>
        <v>83.531521328803322</v>
      </c>
      <c r="M123" s="47">
        <f>J123*K123/100</f>
        <v>1.9523088318206441</v>
      </c>
      <c r="N123" s="71">
        <v>442550</v>
      </c>
      <c r="O123" s="47">
        <f>J123*L123/100</f>
        <v>1.6307932682563722</v>
      </c>
      <c r="P123" s="129">
        <f>G123-N123</f>
        <v>87250</v>
      </c>
    </row>
    <row r="124" spans="1:16" x14ac:dyDescent="0.25">
      <c r="A124" s="49">
        <v>4</v>
      </c>
      <c r="B124" s="133" t="s">
        <v>96</v>
      </c>
      <c r="C124" s="55"/>
      <c r="D124" s="56"/>
      <c r="E124" s="42"/>
      <c r="F124" s="42"/>
      <c r="G124" s="39">
        <v>16787000</v>
      </c>
      <c r="H124" s="43"/>
      <c r="I124" s="43"/>
      <c r="J124" s="47">
        <f>G124/G127*100</f>
        <v>61.859962928979151</v>
      </c>
      <c r="K124" s="45">
        <v>100</v>
      </c>
      <c r="L124" s="45">
        <f>N124/G124*100</f>
        <v>99.132364329540707</v>
      </c>
      <c r="M124" s="47">
        <f>J124*K124/100</f>
        <v>61.859962928979151</v>
      </c>
      <c r="N124" s="71">
        <v>16641350</v>
      </c>
      <c r="O124" s="47">
        <f>J124*L124/100</f>
        <v>61.323243824874432</v>
      </c>
      <c r="P124" s="129">
        <f>G124-N124</f>
        <v>145650</v>
      </c>
    </row>
    <row r="125" spans="1:16" x14ac:dyDescent="0.25">
      <c r="A125" s="49">
        <v>5</v>
      </c>
      <c r="B125" s="59" t="s">
        <v>182</v>
      </c>
      <c r="C125" s="40"/>
      <c r="D125" s="41"/>
      <c r="E125" s="42"/>
      <c r="F125" s="42"/>
      <c r="G125" s="39">
        <v>9600000</v>
      </c>
      <c r="H125" s="43"/>
      <c r="I125" s="43"/>
      <c r="J125" s="47">
        <f>G125/G127*100</f>
        <v>35.375924472401252</v>
      </c>
      <c r="K125" s="45">
        <f>N125/G125*100</f>
        <v>100</v>
      </c>
      <c r="L125" s="45">
        <f>N125/G125*100</f>
        <v>100</v>
      </c>
      <c r="M125" s="47">
        <f>J125*K125/100</f>
        <v>35.375924472401252</v>
      </c>
      <c r="N125" s="71">
        <v>9600000</v>
      </c>
      <c r="O125" s="47">
        <f>J125*L125/100</f>
        <v>35.375924472401252</v>
      </c>
      <c r="P125" s="129">
        <f>G125-N125</f>
        <v>0</v>
      </c>
    </row>
    <row r="126" spans="1:16" ht="13" thickBot="1" x14ac:dyDescent="0.3">
      <c r="A126" s="13"/>
      <c r="C126" s="51"/>
      <c r="D126" s="52"/>
      <c r="E126" s="14"/>
      <c r="F126" s="14"/>
      <c r="G126" s="15"/>
      <c r="H126" s="16"/>
      <c r="I126" s="16"/>
      <c r="J126" s="17"/>
      <c r="K126" s="18"/>
      <c r="L126" s="18"/>
      <c r="M126" s="19"/>
      <c r="N126" s="15"/>
      <c r="O126" s="19"/>
      <c r="P126" s="131"/>
    </row>
    <row r="127" spans="1:16" ht="13.5" thickBot="1" x14ac:dyDescent="0.35">
      <c r="A127" s="306" t="s">
        <v>21</v>
      </c>
      <c r="B127" s="307"/>
      <c r="C127" s="307"/>
      <c r="D127" s="307"/>
      <c r="E127" s="307"/>
      <c r="F127" s="308"/>
      <c r="G127" s="20">
        <f>SUM(G121:G126)</f>
        <v>27137100</v>
      </c>
      <c r="H127" s="21"/>
      <c r="I127" s="22"/>
      <c r="J127" s="4">
        <f>SUM(J121:J126)</f>
        <v>100</v>
      </c>
      <c r="K127" s="165">
        <f>SUM(K121:K123)/5</f>
        <v>40</v>
      </c>
      <c r="L127" s="165">
        <f>N127/G127*100</f>
        <v>99.108165574066504</v>
      </c>
      <c r="M127" s="5">
        <f>SUM(M121:M125)</f>
        <v>100</v>
      </c>
      <c r="N127" s="23">
        <f>SUM(N121:N125)</f>
        <v>26895082</v>
      </c>
      <c r="O127" s="4">
        <f>SUM(O121:O125)</f>
        <v>99.108165574066504</v>
      </c>
      <c r="P127" s="70">
        <f>SUM(P121:P125)</f>
        <v>242018</v>
      </c>
    </row>
    <row r="128" spans="1:16" x14ac:dyDescent="0.25">
      <c r="N128" s="245"/>
    </row>
    <row r="129" spans="12:15" x14ac:dyDescent="0.25">
      <c r="L129" s="1" t="str">
        <f>L58</f>
        <v>Benteng, 31 Desember 2025</v>
      </c>
    </row>
    <row r="131" spans="12:15" x14ac:dyDescent="0.25">
      <c r="L131" s="1" t="s">
        <v>22</v>
      </c>
    </row>
    <row r="134" spans="12:15" x14ac:dyDescent="0.25">
      <c r="L134" s="2" t="s">
        <v>188</v>
      </c>
      <c r="M134" s="2"/>
      <c r="O134" s="2"/>
    </row>
    <row r="135" spans="12:15" x14ac:dyDescent="0.25">
      <c r="L135" s="142" t="s">
        <v>187</v>
      </c>
      <c r="M135" s="2"/>
      <c r="O135" s="2"/>
    </row>
    <row r="136" spans="12:15" x14ac:dyDescent="0.25">
      <c r="L136" s="142"/>
      <c r="M136" s="2"/>
      <c r="O136" s="2"/>
    </row>
    <row r="137" spans="12:15" x14ac:dyDescent="0.25">
      <c r="L137" s="142"/>
      <c r="M137" s="2"/>
      <c r="O137" s="2"/>
    </row>
    <row r="138" spans="12:15" x14ac:dyDescent="0.25">
      <c r="L138" s="142"/>
      <c r="M138" s="2"/>
      <c r="O138" s="2"/>
    </row>
    <row r="139" spans="12:15" x14ac:dyDescent="0.25">
      <c r="L139" s="142"/>
      <c r="M139" s="2"/>
      <c r="O139" s="2"/>
    </row>
    <row r="140" spans="12:15" x14ac:dyDescent="0.25">
      <c r="L140" s="142"/>
      <c r="M140" s="2"/>
      <c r="O140" s="2"/>
    </row>
    <row r="141" spans="12:15" x14ac:dyDescent="0.25">
      <c r="L141" s="142"/>
      <c r="M141" s="2"/>
      <c r="O141" s="2"/>
    </row>
    <row r="142" spans="12:15" x14ac:dyDescent="0.25">
      <c r="L142" s="142"/>
      <c r="M142" s="2"/>
      <c r="O142" s="2"/>
    </row>
    <row r="143" spans="12:15" x14ac:dyDescent="0.25">
      <c r="L143" s="142"/>
      <c r="M143" s="2"/>
      <c r="O143" s="2"/>
    </row>
    <row r="144" spans="12:15" x14ac:dyDescent="0.25">
      <c r="L144" s="142"/>
      <c r="M144" s="2"/>
      <c r="O144" s="2"/>
    </row>
    <row r="145" spans="1:16" x14ac:dyDescent="0.25">
      <c r="L145" s="142"/>
      <c r="M145" s="2"/>
      <c r="O145" s="2"/>
    </row>
    <row r="146" spans="1:16" x14ac:dyDescent="0.25">
      <c r="L146" s="142"/>
      <c r="M146" s="2"/>
      <c r="O146" s="2"/>
    </row>
    <row r="147" spans="1:16" x14ac:dyDescent="0.25">
      <c r="L147" s="142"/>
      <c r="M147" s="2"/>
      <c r="O147" s="2"/>
    </row>
    <row r="148" spans="1:16" x14ac:dyDescent="0.25">
      <c r="L148" s="142"/>
      <c r="M148" s="2"/>
      <c r="O148" s="2"/>
    </row>
    <row r="149" spans="1:16" x14ac:dyDescent="0.25">
      <c r="L149" s="142"/>
      <c r="M149" s="2"/>
      <c r="O149" s="2"/>
    </row>
    <row r="150" spans="1:16" ht="13" x14ac:dyDescent="0.3">
      <c r="A150" s="6" t="s">
        <v>26</v>
      </c>
      <c r="B150" s="6" t="s">
        <v>30</v>
      </c>
      <c r="C150" s="6" t="s">
        <v>128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6" ht="13" x14ac:dyDescent="0.3">
      <c r="A151" s="6" t="s">
        <v>32</v>
      </c>
      <c r="B151" s="6" t="s">
        <v>30</v>
      </c>
      <c r="C151" s="6" t="s">
        <v>31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6" ht="13" thickBot="1" x14ac:dyDescent="0.3">
      <c r="E152" s="7"/>
      <c r="F152" s="7"/>
      <c r="G152" s="7"/>
      <c r="H152" s="7"/>
      <c r="I152" s="7"/>
      <c r="J152" s="7"/>
      <c r="K152" s="7"/>
      <c r="L152" s="7"/>
      <c r="M152" s="7" t="str">
        <f>M8</f>
        <v>Keadaan  Desember  2025</v>
      </c>
      <c r="N152" s="7"/>
    </row>
    <row r="153" spans="1:16" ht="13.5" customHeight="1" thickBot="1" x14ac:dyDescent="0.35">
      <c r="A153" s="313" t="s">
        <v>12</v>
      </c>
      <c r="B153" s="316" t="s">
        <v>13</v>
      </c>
      <c r="C153" s="317"/>
      <c r="D153" s="318"/>
      <c r="E153" s="309" t="s">
        <v>14</v>
      </c>
      <c r="F153" s="311"/>
      <c r="G153" s="313" t="s">
        <v>47</v>
      </c>
      <c r="H153" s="313" t="s">
        <v>15</v>
      </c>
      <c r="I153" s="313" t="s">
        <v>16</v>
      </c>
      <c r="J153" s="313" t="s">
        <v>36</v>
      </c>
      <c r="K153" s="306" t="s">
        <v>17</v>
      </c>
      <c r="L153" s="308"/>
      <c r="M153" s="309" t="s">
        <v>3</v>
      </c>
      <c r="N153" s="310"/>
      <c r="O153" s="311"/>
      <c r="P153" s="312" t="s">
        <v>4</v>
      </c>
    </row>
    <row r="154" spans="1:16" ht="13.5" thickBot="1" x14ac:dyDescent="0.35">
      <c r="A154" s="315"/>
      <c r="B154" s="319"/>
      <c r="C154" s="320"/>
      <c r="D154" s="321"/>
      <c r="E154" s="313" t="s">
        <v>18</v>
      </c>
      <c r="F154" s="313" t="s">
        <v>19</v>
      </c>
      <c r="G154" s="315"/>
      <c r="H154" s="315"/>
      <c r="I154" s="315"/>
      <c r="J154" s="315"/>
      <c r="K154" s="313" t="s">
        <v>8</v>
      </c>
      <c r="L154" s="313" t="s">
        <v>9</v>
      </c>
      <c r="M154" s="313" t="s">
        <v>8</v>
      </c>
      <c r="N154" s="306" t="s">
        <v>9</v>
      </c>
      <c r="O154" s="308"/>
      <c r="P154" s="312"/>
    </row>
    <row r="155" spans="1:16" ht="13.5" thickBot="1" x14ac:dyDescent="0.35">
      <c r="A155" s="314"/>
      <c r="B155" s="322"/>
      <c r="C155" s="323"/>
      <c r="D155" s="324"/>
      <c r="E155" s="314"/>
      <c r="F155" s="314"/>
      <c r="G155" s="314"/>
      <c r="H155" s="314"/>
      <c r="I155" s="314"/>
      <c r="J155" s="314"/>
      <c r="K155" s="314"/>
      <c r="L155" s="314"/>
      <c r="M155" s="314"/>
      <c r="N155" s="8" t="s">
        <v>20</v>
      </c>
      <c r="O155" s="8" t="s">
        <v>10</v>
      </c>
      <c r="P155" s="312"/>
    </row>
    <row r="156" spans="1:16" ht="13.5" thickBot="1" x14ac:dyDescent="0.35">
      <c r="A156" s="9">
        <v>1</v>
      </c>
      <c r="B156" s="300">
        <v>2</v>
      </c>
      <c r="C156" s="301"/>
      <c r="D156" s="302"/>
      <c r="E156" s="10">
        <v>3</v>
      </c>
      <c r="F156" s="10">
        <v>4</v>
      </c>
      <c r="G156" s="10">
        <v>5</v>
      </c>
      <c r="H156" s="10">
        <v>6</v>
      </c>
      <c r="I156" s="10">
        <v>7</v>
      </c>
      <c r="J156" s="10">
        <v>8</v>
      </c>
      <c r="K156" s="10">
        <v>9</v>
      </c>
      <c r="L156" s="10">
        <v>10</v>
      </c>
      <c r="M156" s="10">
        <v>11</v>
      </c>
      <c r="N156" s="10">
        <v>12</v>
      </c>
      <c r="O156" s="10">
        <v>13</v>
      </c>
      <c r="P156" s="10">
        <v>14</v>
      </c>
    </row>
    <row r="157" spans="1:16" ht="13" x14ac:dyDescent="0.3">
      <c r="A157" s="11"/>
      <c r="B157" s="303"/>
      <c r="C157" s="304"/>
      <c r="D157" s="305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2"/>
    </row>
    <row r="158" spans="1:16" ht="13" x14ac:dyDescent="0.25">
      <c r="A158" s="37">
        <v>1</v>
      </c>
      <c r="B158" s="54" t="s">
        <v>93</v>
      </c>
      <c r="C158" s="55"/>
      <c r="D158" s="56"/>
      <c r="E158" s="42"/>
      <c r="F158" s="38"/>
      <c r="G158" s="39">
        <v>234300</v>
      </c>
      <c r="H158" s="38"/>
      <c r="I158" s="38"/>
      <c r="J158" s="47">
        <f>G158/G166*100</f>
        <v>5.2566633761105628</v>
      </c>
      <c r="K158" s="45">
        <v>100</v>
      </c>
      <c r="L158" s="45">
        <f>N158/G158*100</f>
        <v>91.907810499359798</v>
      </c>
      <c r="M158" s="47">
        <f>J158*K158/100</f>
        <v>5.2566633761105628</v>
      </c>
      <c r="N158" s="71">
        <v>215340</v>
      </c>
      <c r="O158" s="47">
        <f>J158*L158/100</f>
        <v>4.8312842143049446</v>
      </c>
      <c r="P158" s="129">
        <f>G158-N158</f>
        <v>18960</v>
      </c>
    </row>
    <row r="159" spans="1:16" ht="13" x14ac:dyDescent="0.25">
      <c r="A159" s="37">
        <v>2</v>
      </c>
      <c r="B159" s="59" t="s">
        <v>153</v>
      </c>
      <c r="C159" s="55"/>
      <c r="D159" s="56"/>
      <c r="E159" s="38"/>
      <c r="F159" s="38"/>
      <c r="G159" s="39">
        <v>904100</v>
      </c>
      <c r="H159" s="38"/>
      <c r="I159" s="38"/>
      <c r="J159" s="47">
        <f>G159/G166*100</f>
        <v>20.28403482006641</v>
      </c>
      <c r="K159" s="45">
        <v>100</v>
      </c>
      <c r="L159" s="45">
        <f>N159/G159*100</f>
        <v>91.098329830770936</v>
      </c>
      <c r="M159" s="47">
        <f>J159*K159/100</f>
        <v>20.28403482006641</v>
      </c>
      <c r="N159" s="71">
        <v>823620</v>
      </c>
      <c r="O159" s="47">
        <f>J159*L159/100</f>
        <v>18.478416943372522</v>
      </c>
      <c r="P159" s="129">
        <f>G159-N159</f>
        <v>80480</v>
      </c>
    </row>
    <row r="160" spans="1:16" x14ac:dyDescent="0.25">
      <c r="A160" s="37">
        <v>3</v>
      </c>
      <c r="B160" s="137" t="s">
        <v>154</v>
      </c>
      <c r="C160" s="137"/>
      <c r="D160" s="203"/>
      <c r="E160" s="42"/>
      <c r="F160" s="42"/>
      <c r="G160" s="39">
        <v>2118800</v>
      </c>
      <c r="H160" s="43"/>
      <c r="I160" s="43"/>
      <c r="J160" s="47">
        <f>G160:G160/G166*100</f>
        <v>47.536570043973796</v>
      </c>
      <c r="K160" s="45">
        <v>100</v>
      </c>
      <c r="L160" s="45">
        <f>N160/G160*100</f>
        <v>86.964319426090242</v>
      </c>
      <c r="M160" s="47">
        <f>J160*K160/100</f>
        <v>47.536570043973796</v>
      </c>
      <c r="N160" s="71">
        <v>1842600</v>
      </c>
      <c r="O160" s="47">
        <f>J160*L160/100</f>
        <v>41.339854617248506</v>
      </c>
      <c r="P160" s="129">
        <f>G160-N160</f>
        <v>276200</v>
      </c>
    </row>
    <row r="161" spans="1:16" x14ac:dyDescent="0.25">
      <c r="A161" s="49">
        <v>4</v>
      </c>
      <c r="B161" s="59" t="s">
        <v>34</v>
      </c>
      <c r="D161" s="56"/>
      <c r="E161" s="42"/>
      <c r="F161" s="42"/>
      <c r="G161" s="39">
        <v>1200000</v>
      </c>
      <c r="H161" s="43"/>
      <c r="I161" s="43"/>
      <c r="J161" s="47">
        <f>G161/G166*100</f>
        <v>26.922731759849235</v>
      </c>
      <c r="K161" s="45">
        <f>N161/G161*100</f>
        <v>100</v>
      </c>
      <c r="L161" s="45">
        <f>N161/G161*100</f>
        <v>100</v>
      </c>
      <c r="M161" s="47">
        <f>J161*K161/100</f>
        <v>26.922731759849235</v>
      </c>
      <c r="N161" s="71">
        <v>1200000</v>
      </c>
      <c r="O161" s="47">
        <f>J161*L161/100</f>
        <v>26.922731759849235</v>
      </c>
      <c r="P161" s="129">
        <f>G161-N161</f>
        <v>0</v>
      </c>
    </row>
    <row r="162" spans="1:16" x14ac:dyDescent="0.25">
      <c r="A162" s="49">
        <v>5</v>
      </c>
      <c r="B162" s="59" t="s">
        <v>69</v>
      </c>
      <c r="D162" s="56"/>
      <c r="E162" s="42"/>
      <c r="F162" s="42"/>
      <c r="G162" s="39"/>
      <c r="H162" s="43"/>
      <c r="I162" s="43"/>
      <c r="J162" s="47">
        <f>G162/G166*100</f>
        <v>0</v>
      </c>
      <c r="K162" s="45"/>
      <c r="L162" s="45"/>
      <c r="M162" s="47">
        <f>J162*K162/100</f>
        <v>0</v>
      </c>
      <c r="N162" s="71"/>
      <c r="O162" s="47">
        <f>J162*L162/100</f>
        <v>0</v>
      </c>
      <c r="P162" s="129">
        <f>G162-N162</f>
        <v>0</v>
      </c>
    </row>
    <row r="163" spans="1:16" x14ac:dyDescent="0.25">
      <c r="A163" s="49"/>
      <c r="B163" s="133"/>
      <c r="C163" s="55"/>
      <c r="D163" s="56"/>
      <c r="E163" s="42"/>
      <c r="F163" s="42"/>
      <c r="G163" s="39"/>
      <c r="H163" s="43"/>
      <c r="I163" s="43"/>
      <c r="J163" s="47"/>
      <c r="K163" s="45"/>
      <c r="L163" s="46"/>
      <c r="M163" s="47"/>
      <c r="N163" s="71"/>
      <c r="O163" s="48"/>
      <c r="P163" s="129"/>
    </row>
    <row r="164" spans="1:16" x14ac:dyDescent="0.25">
      <c r="A164" s="49"/>
      <c r="B164" s="59"/>
      <c r="C164" s="40"/>
      <c r="D164" s="41"/>
      <c r="E164" s="42"/>
      <c r="F164" s="42"/>
      <c r="G164" s="39"/>
      <c r="H164" s="43"/>
      <c r="I164" s="43"/>
      <c r="J164" s="47"/>
      <c r="K164" s="45"/>
      <c r="L164" s="46"/>
      <c r="M164" s="47"/>
      <c r="N164" s="71"/>
      <c r="O164" s="48"/>
      <c r="P164" s="129"/>
    </row>
    <row r="165" spans="1:16" ht="13" thickBot="1" x14ac:dyDescent="0.3">
      <c r="A165" s="13"/>
      <c r="C165" s="51"/>
      <c r="D165" s="52"/>
      <c r="E165" s="14"/>
      <c r="F165" s="14"/>
      <c r="G165" s="15"/>
      <c r="H165" s="16"/>
      <c r="I165" s="16"/>
      <c r="J165" s="17"/>
      <c r="K165" s="18"/>
      <c r="L165" s="18"/>
      <c r="M165" s="19"/>
      <c r="N165" s="15"/>
      <c r="O165" s="19"/>
      <c r="P165" s="131"/>
    </row>
    <row r="166" spans="1:16" ht="13.5" thickBot="1" x14ac:dyDescent="0.35">
      <c r="A166" s="306" t="s">
        <v>21</v>
      </c>
      <c r="B166" s="307"/>
      <c r="C166" s="307"/>
      <c r="D166" s="307"/>
      <c r="E166" s="307"/>
      <c r="F166" s="308"/>
      <c r="G166" s="20">
        <f>SUM(G158:G165)</f>
        <v>4457200</v>
      </c>
      <c r="H166" s="21"/>
      <c r="I166" s="22"/>
      <c r="J166" s="4">
        <f>SUM(J158:J165)</f>
        <v>100</v>
      </c>
      <c r="K166" s="165">
        <f>SUM(K158:K161)/5</f>
        <v>80</v>
      </c>
      <c r="L166" s="165">
        <f>N166/G166*100</f>
        <v>91.572287534775199</v>
      </c>
      <c r="M166" s="5">
        <f>SUM(M158:M163)</f>
        <v>100</v>
      </c>
      <c r="N166" s="23">
        <f>SUM(N158:N162)</f>
        <v>4081560</v>
      </c>
      <c r="O166" s="4">
        <f>SUM(O158:O163)</f>
        <v>91.572287534775199</v>
      </c>
      <c r="P166" s="70">
        <f>SUM(P158:P162)</f>
        <v>375640</v>
      </c>
    </row>
    <row r="168" spans="1:16" x14ac:dyDescent="0.25">
      <c r="L168" s="142"/>
    </row>
    <row r="169" spans="1:16" x14ac:dyDescent="0.25">
      <c r="L169" s="205" t="str">
        <f>L58</f>
        <v>Benteng, 31 Desember 2025</v>
      </c>
    </row>
    <row r="170" spans="1:16" x14ac:dyDescent="0.25">
      <c r="L170" s="1" t="s">
        <v>22</v>
      </c>
    </row>
    <row r="173" spans="1:16" x14ac:dyDescent="0.25">
      <c r="L173" s="2" t="s">
        <v>188</v>
      </c>
      <c r="M173" s="2"/>
      <c r="O173" s="2"/>
    </row>
    <row r="174" spans="1:16" x14ac:dyDescent="0.25">
      <c r="L174" s="142" t="s">
        <v>187</v>
      </c>
      <c r="M174" s="2"/>
      <c r="O174" s="2"/>
    </row>
    <row r="175" spans="1:16" x14ac:dyDescent="0.25">
      <c r="L175" s="2"/>
      <c r="M175" s="2"/>
      <c r="O175" s="2"/>
    </row>
    <row r="176" spans="1:16" x14ac:dyDescent="0.25">
      <c r="L176" s="2"/>
      <c r="M176" s="2"/>
      <c r="O176" s="2"/>
    </row>
    <row r="177" spans="12:15" x14ac:dyDescent="0.25">
      <c r="L177" s="2"/>
      <c r="M177" s="2"/>
      <c r="O177" s="2"/>
    </row>
    <row r="178" spans="12:15" x14ac:dyDescent="0.25">
      <c r="L178" s="2"/>
      <c r="M178" s="2"/>
      <c r="O178" s="2"/>
    </row>
    <row r="179" spans="12:15" x14ac:dyDescent="0.25">
      <c r="L179" s="2"/>
      <c r="M179" s="2"/>
      <c r="O179" s="2"/>
    </row>
    <row r="180" spans="12:15" x14ac:dyDescent="0.25">
      <c r="L180" s="2"/>
      <c r="M180" s="2"/>
      <c r="O180" s="2"/>
    </row>
    <row r="181" spans="12:15" x14ac:dyDescent="0.25">
      <c r="L181" s="2"/>
      <c r="M181" s="2"/>
      <c r="O181" s="2"/>
    </row>
    <row r="182" spans="12:15" x14ac:dyDescent="0.25">
      <c r="L182" s="2"/>
      <c r="M182" s="2"/>
      <c r="O182" s="2"/>
    </row>
    <row r="183" spans="12:15" x14ac:dyDescent="0.25">
      <c r="L183" s="2"/>
      <c r="M183" s="2"/>
      <c r="O183" s="2"/>
    </row>
    <row r="184" spans="12:15" x14ac:dyDescent="0.25">
      <c r="L184" s="2"/>
      <c r="M184" s="2"/>
      <c r="O184" s="2"/>
    </row>
    <row r="185" spans="12:15" x14ac:dyDescent="0.25">
      <c r="L185" s="2"/>
      <c r="M185" s="2"/>
      <c r="O185" s="2"/>
    </row>
    <row r="186" spans="12:15" x14ac:dyDescent="0.25">
      <c r="L186" s="2"/>
      <c r="M186" s="2"/>
      <c r="O186" s="2"/>
    </row>
    <row r="187" spans="12:15" x14ac:dyDescent="0.25">
      <c r="L187" s="2"/>
      <c r="M187" s="2"/>
      <c r="O187" s="2"/>
    </row>
    <row r="188" spans="12:15" x14ac:dyDescent="0.25">
      <c r="L188" s="2"/>
      <c r="M188" s="2"/>
      <c r="O188" s="2"/>
    </row>
    <row r="189" spans="12:15" x14ac:dyDescent="0.25">
      <c r="L189" s="2"/>
      <c r="M189" s="2"/>
      <c r="O189" s="2"/>
    </row>
    <row r="190" spans="12:15" x14ac:dyDescent="0.25">
      <c r="L190" s="2"/>
      <c r="M190" s="2"/>
      <c r="O190" s="2"/>
    </row>
    <row r="191" spans="12:15" x14ac:dyDescent="0.25">
      <c r="L191" s="2"/>
      <c r="M191" s="2"/>
      <c r="O191" s="2"/>
    </row>
    <row r="192" spans="12:15" x14ac:dyDescent="0.25">
      <c r="L192" s="2"/>
      <c r="M192" s="2"/>
      <c r="O192" s="2"/>
    </row>
    <row r="193" spans="12:15" x14ac:dyDescent="0.25">
      <c r="L193" s="2"/>
      <c r="M193" s="2"/>
      <c r="O193" s="2"/>
    </row>
    <row r="194" spans="12:15" x14ac:dyDescent="0.25">
      <c r="L194" s="2"/>
      <c r="M194" s="2"/>
      <c r="O194" s="2"/>
    </row>
    <row r="195" spans="12:15" x14ac:dyDescent="0.25">
      <c r="L195" s="2"/>
      <c r="M195" s="2"/>
      <c r="O195" s="2"/>
    </row>
    <row r="196" spans="12:15" x14ac:dyDescent="0.25">
      <c r="L196" s="2"/>
      <c r="M196" s="2"/>
      <c r="O196" s="2"/>
    </row>
    <row r="197" spans="12:15" x14ac:dyDescent="0.25">
      <c r="L197" s="2"/>
      <c r="M197" s="2"/>
      <c r="O197" s="2"/>
    </row>
    <row r="198" spans="12:15" x14ac:dyDescent="0.25">
      <c r="L198" s="2"/>
      <c r="M198" s="2"/>
      <c r="O198" s="2"/>
    </row>
    <row r="199" spans="12:15" x14ac:dyDescent="0.25">
      <c r="L199" s="2"/>
      <c r="M199" s="2"/>
      <c r="O199" s="2"/>
    </row>
    <row r="200" spans="12:15" x14ac:dyDescent="0.25">
      <c r="L200" s="2"/>
      <c r="M200" s="2"/>
      <c r="O200" s="2"/>
    </row>
    <row r="201" spans="12:15" x14ac:dyDescent="0.25">
      <c r="L201" s="2"/>
      <c r="M201" s="2"/>
      <c r="O201" s="2"/>
    </row>
    <row r="202" spans="12:15" x14ac:dyDescent="0.25">
      <c r="L202" s="2"/>
      <c r="M202" s="2"/>
      <c r="O202" s="2"/>
    </row>
    <row r="203" spans="12:15" x14ac:dyDescent="0.25">
      <c r="L203" s="2"/>
      <c r="M203" s="2"/>
      <c r="O203" s="2"/>
    </row>
    <row r="204" spans="12:15" x14ac:dyDescent="0.25">
      <c r="L204" s="2"/>
      <c r="M204" s="2"/>
      <c r="O204" s="2"/>
    </row>
    <row r="205" spans="12:15" x14ac:dyDescent="0.25">
      <c r="L205" s="2"/>
      <c r="M205" s="2"/>
      <c r="O205" s="2"/>
    </row>
    <row r="206" spans="12:15" x14ac:dyDescent="0.25">
      <c r="L206" s="2"/>
      <c r="M206" s="2"/>
      <c r="O206" s="2"/>
    </row>
    <row r="207" spans="12:15" x14ac:dyDescent="0.25">
      <c r="L207" s="2"/>
      <c r="M207" s="2"/>
      <c r="O207" s="2"/>
    </row>
    <row r="208" spans="12:15" x14ac:dyDescent="0.25">
      <c r="L208" s="2"/>
      <c r="M208" s="2"/>
      <c r="O208" s="2"/>
    </row>
    <row r="209" spans="12:15" x14ac:dyDescent="0.25">
      <c r="L209" s="2"/>
      <c r="M209" s="2"/>
      <c r="O209" s="2"/>
    </row>
    <row r="210" spans="12:15" x14ac:dyDescent="0.25">
      <c r="L210" s="2"/>
      <c r="M210" s="2"/>
      <c r="O210" s="2"/>
    </row>
    <row r="211" spans="12:15" x14ac:dyDescent="0.25">
      <c r="L211" s="2"/>
      <c r="M211" s="2"/>
      <c r="O211" s="2"/>
    </row>
    <row r="212" spans="12:15" x14ac:dyDescent="0.25">
      <c r="L212" s="2"/>
      <c r="M212" s="2"/>
      <c r="O212" s="2"/>
    </row>
    <row r="213" spans="12:15" x14ac:dyDescent="0.25">
      <c r="L213" s="2"/>
      <c r="M213" s="2"/>
      <c r="O213" s="2"/>
    </row>
    <row r="214" spans="12:15" x14ac:dyDescent="0.25">
      <c r="L214" s="2"/>
      <c r="M214" s="2"/>
      <c r="O214" s="2"/>
    </row>
    <row r="215" spans="12:15" x14ac:dyDescent="0.25">
      <c r="L215" s="2"/>
      <c r="M215" s="2"/>
      <c r="O215" s="2"/>
    </row>
    <row r="216" spans="12:15" x14ac:dyDescent="0.25">
      <c r="L216" s="2"/>
      <c r="M216" s="2"/>
      <c r="O216" s="2"/>
    </row>
    <row r="217" spans="12:15" x14ac:dyDescent="0.25">
      <c r="L217" s="2"/>
      <c r="M217" s="2"/>
      <c r="O217" s="2"/>
    </row>
    <row r="218" spans="12:15" x14ac:dyDescent="0.25">
      <c r="L218" s="2"/>
      <c r="M218" s="2"/>
      <c r="O218" s="2"/>
    </row>
    <row r="219" spans="12:15" x14ac:dyDescent="0.25">
      <c r="L219" s="2"/>
      <c r="M219" s="2"/>
      <c r="O219" s="2"/>
    </row>
    <row r="220" spans="12:15" x14ac:dyDescent="0.25">
      <c r="L220" s="2"/>
      <c r="M220" s="2"/>
      <c r="O220" s="2"/>
    </row>
    <row r="221" spans="12:15" x14ac:dyDescent="0.25">
      <c r="L221" s="2"/>
      <c r="M221" s="2"/>
      <c r="O221" s="2"/>
    </row>
    <row r="222" spans="12:15" x14ac:dyDescent="0.25">
      <c r="L222" s="2"/>
      <c r="M222" s="2"/>
      <c r="O222" s="2"/>
    </row>
    <row r="223" spans="12:15" x14ac:dyDescent="0.25">
      <c r="L223" s="2"/>
      <c r="M223" s="2"/>
      <c r="O223" s="2"/>
    </row>
    <row r="224" spans="12:15" x14ac:dyDescent="0.25">
      <c r="L224" s="2"/>
      <c r="M224" s="2"/>
      <c r="O224" s="2"/>
    </row>
    <row r="225" spans="12:15" x14ac:dyDescent="0.25">
      <c r="L225" s="2"/>
      <c r="M225" s="2"/>
      <c r="O225" s="2"/>
    </row>
    <row r="226" spans="12:15" x14ac:dyDescent="0.25">
      <c r="L226" s="142" t="s">
        <v>61</v>
      </c>
      <c r="M226" s="142"/>
      <c r="N226" s="142"/>
      <c r="O226" s="2"/>
    </row>
    <row r="227" spans="12:15" x14ac:dyDescent="0.25">
      <c r="L227" s="2"/>
      <c r="M227" s="2"/>
      <c r="O227" s="2"/>
    </row>
    <row r="228" spans="12:15" x14ac:dyDescent="0.25">
      <c r="L228" s="2"/>
      <c r="M228" s="2"/>
      <c r="O228" s="2"/>
    </row>
    <row r="229" spans="12:15" x14ac:dyDescent="0.25">
      <c r="L229" s="2"/>
      <c r="M229" s="2"/>
      <c r="O229" s="2"/>
    </row>
    <row r="230" spans="12:15" x14ac:dyDescent="0.25">
      <c r="L230" s="2"/>
      <c r="M230" s="2"/>
      <c r="O230" s="2"/>
    </row>
    <row r="231" spans="12:15" x14ac:dyDescent="0.25">
      <c r="L231" s="2"/>
      <c r="M231" s="2"/>
      <c r="O231" s="2"/>
    </row>
    <row r="232" spans="12:15" x14ac:dyDescent="0.25">
      <c r="L232" s="2"/>
      <c r="M232" s="2"/>
      <c r="O232" s="2"/>
    </row>
    <row r="233" spans="12:15" x14ac:dyDescent="0.25">
      <c r="L233" s="2"/>
      <c r="M233" s="2"/>
      <c r="O233" s="2"/>
    </row>
    <row r="234" spans="12:15" x14ac:dyDescent="0.25">
      <c r="L234" s="2"/>
      <c r="M234" s="2"/>
      <c r="O234" s="2"/>
    </row>
    <row r="235" spans="12:15" x14ac:dyDescent="0.25">
      <c r="L235" s="2"/>
      <c r="M235" s="2"/>
      <c r="O235" s="2"/>
    </row>
    <row r="236" spans="12:15" x14ac:dyDescent="0.25">
      <c r="L236" s="2"/>
      <c r="M236" s="2"/>
      <c r="O236" s="2"/>
    </row>
    <row r="237" spans="12:15" x14ac:dyDescent="0.25">
      <c r="L237" s="142"/>
      <c r="M237" s="2"/>
      <c r="O237" s="2"/>
    </row>
    <row r="238" spans="12:15" x14ac:dyDescent="0.25">
      <c r="N238" s="2"/>
      <c r="O238" s="2"/>
    </row>
  </sheetData>
  <mergeCells count="98">
    <mergeCell ref="A95:F95"/>
    <mergeCell ref="P9:P11"/>
    <mergeCell ref="E10:E11"/>
    <mergeCell ref="F10:F11"/>
    <mergeCell ref="K10:K11"/>
    <mergeCell ref="L10:L11"/>
    <mergeCell ref="K9:L9"/>
    <mergeCell ref="M9:O9"/>
    <mergeCell ref="E9:F9"/>
    <mergeCell ref="M10:M11"/>
    <mergeCell ref="J9:J11"/>
    <mergeCell ref="N10:O10"/>
    <mergeCell ref="G9:G11"/>
    <mergeCell ref="H9:H11"/>
    <mergeCell ref="I9:I11"/>
    <mergeCell ref="B47:D47"/>
    <mergeCell ref="B48:D48"/>
    <mergeCell ref="A56:F56"/>
    <mergeCell ref="A80:A82"/>
    <mergeCell ref="B80:D82"/>
    <mergeCell ref="E80:F80"/>
    <mergeCell ref="A1:O1"/>
    <mergeCell ref="A2:O2"/>
    <mergeCell ref="A3:O3"/>
    <mergeCell ref="A44:A46"/>
    <mergeCell ref="B44:D46"/>
    <mergeCell ref="K44:L44"/>
    <mergeCell ref="M44:O44"/>
    <mergeCell ref="A27:F27"/>
    <mergeCell ref="A9:A11"/>
    <mergeCell ref="B9:D11"/>
    <mergeCell ref="B12:D12"/>
    <mergeCell ref="B13:D13"/>
    <mergeCell ref="P44:P46"/>
    <mergeCell ref="E45:E46"/>
    <mergeCell ref="F45:F46"/>
    <mergeCell ref="K45:K46"/>
    <mergeCell ref="L45:L46"/>
    <mergeCell ref="M45:M46"/>
    <mergeCell ref="N45:O45"/>
    <mergeCell ref="E44:F44"/>
    <mergeCell ref="G44:G46"/>
    <mergeCell ref="H44:H46"/>
    <mergeCell ref="I44:I46"/>
    <mergeCell ref="J44:J46"/>
    <mergeCell ref="B83:D83"/>
    <mergeCell ref="B84:D84"/>
    <mergeCell ref="M80:O80"/>
    <mergeCell ref="P80:P82"/>
    <mergeCell ref="E81:E82"/>
    <mergeCell ref="F81:F82"/>
    <mergeCell ref="K81:K82"/>
    <mergeCell ref="L81:L82"/>
    <mergeCell ref="M81:M82"/>
    <mergeCell ref="N81:O81"/>
    <mergeCell ref="G80:G82"/>
    <mergeCell ref="H80:H82"/>
    <mergeCell ref="I80:I82"/>
    <mergeCell ref="J80:J82"/>
    <mergeCell ref="K80:L80"/>
    <mergeCell ref="B119:D119"/>
    <mergeCell ref="B120:D120"/>
    <mergeCell ref="A116:A118"/>
    <mergeCell ref="B116:D118"/>
    <mergeCell ref="E116:F116"/>
    <mergeCell ref="P116:P118"/>
    <mergeCell ref="E117:E118"/>
    <mergeCell ref="F117:F118"/>
    <mergeCell ref="K117:K118"/>
    <mergeCell ref="L117:L118"/>
    <mergeCell ref="M117:M118"/>
    <mergeCell ref="N117:O117"/>
    <mergeCell ref="G116:G118"/>
    <mergeCell ref="H116:H118"/>
    <mergeCell ref="I116:I118"/>
    <mergeCell ref="J116:J118"/>
    <mergeCell ref="K116:L116"/>
    <mergeCell ref="M116:O116"/>
    <mergeCell ref="A127:F127"/>
    <mergeCell ref="A153:A155"/>
    <mergeCell ref="B153:D155"/>
    <mergeCell ref="E153:F153"/>
    <mergeCell ref="G153:G155"/>
    <mergeCell ref="P153:P155"/>
    <mergeCell ref="E154:E155"/>
    <mergeCell ref="F154:F155"/>
    <mergeCell ref="K154:K155"/>
    <mergeCell ref="L154:L155"/>
    <mergeCell ref="M154:M155"/>
    <mergeCell ref="N154:O154"/>
    <mergeCell ref="H153:H155"/>
    <mergeCell ref="I153:I155"/>
    <mergeCell ref="J153:J155"/>
    <mergeCell ref="B156:D156"/>
    <mergeCell ref="B157:D157"/>
    <mergeCell ref="A166:F166"/>
    <mergeCell ref="K153:L153"/>
    <mergeCell ref="M153:O153"/>
  </mergeCells>
  <pageMargins left="0.98425196850393704" right="0.98425196850393704" top="0.98425196850393704" bottom="0.98425196850393704" header="0.51181102362204722" footer="0.51181102362204722"/>
  <pageSetup paperSize="5" scale="85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0"/>
  </sheetPr>
  <dimension ref="A1:Q209"/>
  <sheetViews>
    <sheetView view="pageBreakPreview" topLeftCell="A148" zoomScale="95" zoomScaleSheetLayoutView="95" workbookViewId="0">
      <selection activeCell="D163" sqref="D163"/>
    </sheetView>
  </sheetViews>
  <sheetFormatPr defaultColWidth="9.1796875" defaultRowHeight="12.5" x14ac:dyDescent="0.25"/>
  <cols>
    <col min="1" max="1" width="7.81640625" style="1" customWidth="1"/>
    <col min="2" max="2" width="2" style="1" customWidth="1"/>
    <col min="3" max="3" width="8.54296875" style="1" customWidth="1"/>
    <col min="4" max="4" width="33.6328125" style="1" customWidth="1"/>
    <col min="5" max="5" width="5.81640625" style="1" customWidth="1"/>
    <col min="6" max="6" width="5" style="1" customWidth="1"/>
    <col min="7" max="7" width="14" style="1" customWidth="1"/>
    <col min="8" max="8" width="7.81640625" style="1" customWidth="1"/>
    <col min="9" max="9" width="15.1796875" style="1" customWidth="1"/>
    <col min="10" max="10" width="8.6328125" style="1" customWidth="1"/>
    <col min="11" max="11" width="8" style="1" customWidth="1"/>
    <col min="12" max="12" width="10" style="1" customWidth="1"/>
    <col min="13" max="13" width="10.08984375" style="1" customWidth="1"/>
    <col min="14" max="14" width="13.6328125" style="1" customWidth="1"/>
    <col min="15" max="15" width="7.81640625" style="1" customWidth="1"/>
    <col min="16" max="16" width="15.8164062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3" x14ac:dyDescent="0.3">
      <c r="A5" s="6" t="s">
        <v>33</v>
      </c>
      <c r="B5" s="6" t="s">
        <v>30</v>
      </c>
      <c r="C5" s="6" t="s">
        <v>73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26</v>
      </c>
      <c r="B6" s="6" t="s">
        <v>30</v>
      </c>
      <c r="C6" s="6" t="s">
        <v>70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3" x14ac:dyDescent="0.3">
      <c r="A7" s="6" t="s">
        <v>32</v>
      </c>
      <c r="B7" s="6" t="s">
        <v>30</v>
      </c>
      <c r="C7" s="6" t="s">
        <v>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3" thickBot="1" x14ac:dyDescent="0.3">
      <c r="E8" s="7"/>
      <c r="F8" s="7"/>
      <c r="G8" s="7"/>
      <c r="H8" s="7"/>
      <c r="I8" s="7"/>
      <c r="J8" s="7"/>
      <c r="K8" s="7"/>
      <c r="L8" s="7"/>
      <c r="M8" s="7" t="str">
        <f>'B'' IDA'!M8</f>
        <v>Keadaan  Desember  2025</v>
      </c>
      <c r="N8" s="7"/>
    </row>
    <row r="9" spans="1:16" ht="25.5" customHeight="1" thickBot="1" x14ac:dyDescent="0.35">
      <c r="A9" s="313">
        <v>85</v>
      </c>
      <c r="B9" s="316" t="s">
        <v>13</v>
      </c>
      <c r="C9" s="317"/>
      <c r="D9" s="318"/>
      <c r="E9" s="309" t="s">
        <v>14</v>
      </c>
      <c r="F9" s="311"/>
      <c r="G9" s="313" t="s">
        <v>47</v>
      </c>
      <c r="H9" s="313" t="s">
        <v>15</v>
      </c>
      <c r="I9" s="313" t="s">
        <v>16</v>
      </c>
      <c r="J9" s="313" t="s">
        <v>37</v>
      </c>
      <c r="K9" s="306" t="s">
        <v>17</v>
      </c>
      <c r="L9" s="308"/>
      <c r="M9" s="309" t="s">
        <v>3</v>
      </c>
      <c r="N9" s="310"/>
      <c r="O9" s="311"/>
      <c r="P9" s="312" t="s">
        <v>86</v>
      </c>
    </row>
    <row r="10" spans="1:16" ht="13.5" thickBot="1" x14ac:dyDescent="0.35">
      <c r="A10" s="315"/>
      <c r="B10" s="319"/>
      <c r="C10" s="320"/>
      <c r="D10" s="321"/>
      <c r="E10" s="313" t="s">
        <v>18</v>
      </c>
      <c r="F10" s="313" t="s">
        <v>19</v>
      </c>
      <c r="G10" s="315"/>
      <c r="H10" s="315"/>
      <c r="I10" s="315"/>
      <c r="J10" s="315"/>
      <c r="K10" s="313" t="s">
        <v>8</v>
      </c>
      <c r="L10" s="313" t="s">
        <v>9</v>
      </c>
      <c r="M10" s="313" t="s">
        <v>8</v>
      </c>
      <c r="N10" s="306" t="s">
        <v>9</v>
      </c>
      <c r="O10" s="308"/>
      <c r="P10" s="312"/>
    </row>
    <row r="11" spans="1:16" ht="13.5" thickBot="1" x14ac:dyDescent="0.35">
      <c r="A11" s="314"/>
      <c r="B11" s="322"/>
      <c r="C11" s="323"/>
      <c r="D11" s="324"/>
      <c r="E11" s="314"/>
      <c r="F11" s="314"/>
      <c r="G11" s="314"/>
      <c r="H11" s="314"/>
      <c r="I11" s="314"/>
      <c r="J11" s="314"/>
      <c r="K11" s="314"/>
      <c r="L11" s="314"/>
      <c r="M11" s="314"/>
      <c r="N11" s="8" t="s">
        <v>20</v>
      </c>
      <c r="O11" s="8" t="s">
        <v>10</v>
      </c>
      <c r="P11" s="312"/>
    </row>
    <row r="12" spans="1:16" ht="13.5" thickBot="1" x14ac:dyDescent="0.35">
      <c r="A12" s="9">
        <v>1</v>
      </c>
      <c r="B12" s="300">
        <v>2</v>
      </c>
      <c r="C12" s="325"/>
      <c r="D12" s="326"/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</row>
    <row r="13" spans="1:16" ht="13" x14ac:dyDescent="0.3">
      <c r="A13" s="11"/>
      <c r="B13" s="327"/>
      <c r="C13" s="328"/>
      <c r="D13" s="329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266"/>
    </row>
    <row r="14" spans="1:16" ht="13" x14ac:dyDescent="0.25">
      <c r="A14" s="37">
        <v>1</v>
      </c>
      <c r="B14" s="204" t="s">
        <v>130</v>
      </c>
      <c r="C14" s="55"/>
      <c r="D14" s="56"/>
      <c r="E14" s="42"/>
      <c r="F14" s="42"/>
      <c r="G14" s="220">
        <v>230000</v>
      </c>
      <c r="H14" s="43"/>
      <c r="I14" s="43"/>
      <c r="J14" s="45">
        <f>G14/G22*100</f>
        <v>9.7973232009132813E-2</v>
      </c>
      <c r="K14" s="45">
        <v>100</v>
      </c>
      <c r="L14" s="46">
        <f>N14/G14*100</f>
        <v>69.930000000000007</v>
      </c>
      <c r="M14" s="47">
        <f>J14*K14/100</f>
        <v>9.7973232009132813E-2</v>
      </c>
      <c r="N14" s="39">
        <v>160839</v>
      </c>
      <c r="O14" s="48">
        <f>J14*L14/100</f>
        <v>6.8512681143986592E-2</v>
      </c>
      <c r="P14" s="265">
        <f>G14-N14</f>
        <v>69161</v>
      </c>
    </row>
    <row r="15" spans="1:16" x14ac:dyDescent="0.25">
      <c r="A15" s="37">
        <v>2</v>
      </c>
      <c r="B15" s="59" t="s">
        <v>175</v>
      </c>
      <c r="C15" s="57"/>
      <c r="D15" s="58"/>
      <c r="E15" s="42"/>
      <c r="F15" s="42"/>
      <c r="G15" s="39">
        <v>4800000</v>
      </c>
      <c r="H15" s="43"/>
      <c r="I15" s="43"/>
      <c r="J15" s="45">
        <f>G15/G22*100</f>
        <v>2.0446587549732063</v>
      </c>
      <c r="K15" s="45">
        <f>N15/G15*100</f>
        <v>100</v>
      </c>
      <c r="L15" s="46">
        <f>N15/G15*100</f>
        <v>100</v>
      </c>
      <c r="M15" s="47">
        <f>J15*L15/100</f>
        <v>2.0446587549732063</v>
      </c>
      <c r="N15" s="39">
        <v>4800000</v>
      </c>
      <c r="O15" s="48">
        <f>J15*L15/100</f>
        <v>2.0446587549732063</v>
      </c>
      <c r="P15" s="262">
        <f>G15-N15</f>
        <v>0</v>
      </c>
    </row>
    <row r="16" spans="1:16" x14ac:dyDescent="0.25">
      <c r="A16" s="37">
        <v>3</v>
      </c>
      <c r="B16" s="59" t="s">
        <v>131</v>
      </c>
      <c r="C16" s="55"/>
      <c r="D16" s="56"/>
      <c r="E16" s="42"/>
      <c r="F16" s="42"/>
      <c r="G16" s="39">
        <v>5000000</v>
      </c>
      <c r="H16" s="43"/>
      <c r="I16" s="43"/>
      <c r="J16" s="45">
        <f>G16/G22*100</f>
        <v>2.1298528697637567</v>
      </c>
      <c r="K16" s="45">
        <f>N16/G16*100</f>
        <v>100</v>
      </c>
      <c r="L16" s="46">
        <f>N16/G16*100</f>
        <v>100</v>
      </c>
      <c r="M16" s="47">
        <f>J16*L16/100</f>
        <v>2.1298528697637567</v>
      </c>
      <c r="N16" s="39">
        <v>5000000</v>
      </c>
      <c r="O16" s="48">
        <f>J16*L16/100</f>
        <v>2.1298528697637567</v>
      </c>
      <c r="P16" s="262">
        <f>G16-N16</f>
        <v>0</v>
      </c>
    </row>
    <row r="17" spans="1:17" x14ac:dyDescent="0.25">
      <c r="A17" s="37">
        <v>4</v>
      </c>
      <c r="B17" s="59" t="s">
        <v>35</v>
      </c>
      <c r="C17" s="55"/>
      <c r="D17" s="56"/>
      <c r="E17" s="42"/>
      <c r="F17" s="42"/>
      <c r="G17" s="39">
        <v>215000000</v>
      </c>
      <c r="H17" s="43"/>
      <c r="I17" s="43"/>
      <c r="J17" s="45">
        <f>G17/G22*100</f>
        <v>91.58367339984153</v>
      </c>
      <c r="K17" s="45">
        <f>N17/G17*100</f>
        <v>100</v>
      </c>
      <c r="L17" s="46">
        <f>N17/G17*100</f>
        <v>100</v>
      </c>
      <c r="M17" s="47">
        <f>J17*L17/100</f>
        <v>91.58367339984153</v>
      </c>
      <c r="N17" s="39">
        <v>215000000</v>
      </c>
      <c r="O17" s="48">
        <f>J17*L17/100</f>
        <v>91.58367339984153</v>
      </c>
      <c r="P17" s="262">
        <f>G17-N17</f>
        <v>0</v>
      </c>
    </row>
    <row r="18" spans="1:17" x14ac:dyDescent="0.25">
      <c r="A18" s="37">
        <v>5</v>
      </c>
      <c r="B18" s="331" t="s">
        <v>132</v>
      </c>
      <c r="C18" s="332"/>
      <c r="D18" s="333"/>
      <c r="E18" s="42"/>
      <c r="F18" s="42"/>
      <c r="G18" s="39">
        <v>9728000</v>
      </c>
      <c r="H18" s="43"/>
      <c r="I18" s="43"/>
      <c r="J18" s="45">
        <f>G18/G22*100</f>
        <v>4.1438417434123656</v>
      </c>
      <c r="K18" s="45">
        <v>100</v>
      </c>
      <c r="L18" s="46">
        <f>N18/G18*100</f>
        <v>96.905838815789465</v>
      </c>
      <c r="M18" s="47">
        <f>J18*K18/100</f>
        <v>4.1438417434123656</v>
      </c>
      <c r="N18" s="39">
        <v>9427000</v>
      </c>
      <c r="O18" s="48">
        <f>J18*L18/100</f>
        <v>4.0156246006525871</v>
      </c>
      <c r="P18" s="262">
        <f>G18-N18</f>
        <v>301000</v>
      </c>
    </row>
    <row r="19" spans="1:17" x14ac:dyDescent="0.25">
      <c r="A19" s="37"/>
      <c r="B19" s="59"/>
      <c r="C19" s="55"/>
      <c r="D19" s="56"/>
      <c r="E19" s="42"/>
      <c r="F19" s="42"/>
      <c r="G19" s="39"/>
      <c r="H19" s="43"/>
      <c r="I19" s="43"/>
      <c r="J19" s="45"/>
      <c r="K19" s="45"/>
      <c r="L19" s="46"/>
      <c r="M19" s="47"/>
      <c r="N19" s="39"/>
      <c r="O19" s="48"/>
      <c r="P19" s="267"/>
    </row>
    <row r="20" spans="1:17" x14ac:dyDescent="0.25">
      <c r="A20" s="37"/>
      <c r="B20" s="59"/>
      <c r="C20" s="40"/>
      <c r="D20" s="41"/>
      <c r="E20" s="42"/>
      <c r="F20" s="42"/>
      <c r="G20" s="39"/>
      <c r="H20" s="43"/>
      <c r="I20" s="43"/>
      <c r="J20" s="45"/>
      <c r="K20" s="45"/>
      <c r="L20" s="46"/>
      <c r="M20" s="47"/>
      <c r="N20" s="39"/>
      <c r="O20" s="47"/>
      <c r="P20" s="268"/>
    </row>
    <row r="21" spans="1:17" ht="13" thickBot="1" x14ac:dyDescent="0.3">
      <c r="A21" s="13"/>
      <c r="B21" s="50"/>
      <c r="C21" s="51"/>
      <c r="D21" s="52"/>
      <c r="E21" s="14"/>
      <c r="F21" s="14"/>
      <c r="G21" s="15"/>
      <c r="H21" s="16"/>
      <c r="I21" s="16"/>
      <c r="J21" s="17"/>
      <c r="K21" s="18"/>
      <c r="L21" s="18"/>
      <c r="M21" s="19"/>
      <c r="N21" s="15"/>
      <c r="O21" s="19"/>
      <c r="P21" s="263"/>
    </row>
    <row r="22" spans="1:17" ht="13.5" thickBot="1" x14ac:dyDescent="0.35">
      <c r="A22" s="306" t="s">
        <v>21</v>
      </c>
      <c r="B22" s="307"/>
      <c r="C22" s="307"/>
      <c r="D22" s="307"/>
      <c r="E22" s="307"/>
      <c r="F22" s="308"/>
      <c r="G22" s="20">
        <f>SUM(G14:G21)</f>
        <v>234758000</v>
      </c>
      <c r="H22" s="21"/>
      <c r="I22" s="22"/>
      <c r="J22" s="4">
        <f>SUM(J14:J21)</f>
        <v>99.999999999999986</v>
      </c>
      <c r="K22" s="165" t="e">
        <f>SUM(#REF!)/2</f>
        <v>#REF!</v>
      </c>
      <c r="L22" s="165">
        <f>N22/G22*100</f>
        <v>99.842322306375081</v>
      </c>
      <c r="M22" s="5">
        <f>SUM(M14:M18)</f>
        <v>99.999999999999986</v>
      </c>
      <c r="N22" s="23">
        <f>SUM(N14:N19)</f>
        <v>234387839</v>
      </c>
      <c r="O22" s="4">
        <f>SUM(O14:O18)</f>
        <v>99.842322306375067</v>
      </c>
      <c r="P22" s="130">
        <f>SUM(P14:P18)</f>
        <v>370161</v>
      </c>
    </row>
    <row r="24" spans="1:17" x14ac:dyDescent="0.25">
      <c r="L24" s="142" t="str">
        <f>'B'' IDA'!L330</f>
        <v>Benteng, 31 Desember 2025</v>
      </c>
    </row>
    <row r="26" spans="1:17" x14ac:dyDescent="0.25">
      <c r="L26" s="1" t="s">
        <v>22</v>
      </c>
    </row>
    <row r="28" spans="1:17" x14ac:dyDescent="0.25">
      <c r="P28" s="251"/>
      <c r="Q28" s="250"/>
    </row>
    <row r="30" spans="1:17" x14ac:dyDescent="0.25">
      <c r="L30" s="2" t="s">
        <v>157</v>
      </c>
      <c r="M30" s="2"/>
      <c r="O30" s="2"/>
    </row>
    <row r="31" spans="1:17" x14ac:dyDescent="0.25">
      <c r="L31" s="142" t="s">
        <v>158</v>
      </c>
      <c r="M31" s="2"/>
      <c r="O31" s="2"/>
    </row>
    <row r="32" spans="1:17" x14ac:dyDescent="0.25">
      <c r="L32" s="142"/>
      <c r="M32" s="2"/>
      <c r="O32" s="2"/>
    </row>
    <row r="33" spans="1:16" x14ac:dyDescent="0.25">
      <c r="L33" s="142"/>
      <c r="M33" s="2"/>
      <c r="O33" s="2"/>
    </row>
    <row r="34" spans="1:16" x14ac:dyDescent="0.25">
      <c r="L34" s="142"/>
      <c r="M34" s="2"/>
      <c r="O34" s="2"/>
    </row>
    <row r="35" spans="1:16" x14ac:dyDescent="0.25">
      <c r="L35" s="142"/>
      <c r="M35" s="2"/>
      <c r="O35" s="2"/>
    </row>
    <row r="36" spans="1:16" x14ac:dyDescent="0.25">
      <c r="L36" s="142"/>
      <c r="M36" s="2"/>
      <c r="O36" s="2"/>
    </row>
    <row r="37" spans="1:16" x14ac:dyDescent="0.25">
      <c r="L37" s="142"/>
      <c r="M37" s="2"/>
      <c r="O37" s="2"/>
    </row>
    <row r="38" spans="1:16" x14ac:dyDescent="0.25">
      <c r="L38" s="142"/>
      <c r="M38" s="2"/>
      <c r="O38" s="2"/>
    </row>
    <row r="39" spans="1:16" x14ac:dyDescent="0.25">
      <c r="L39" s="142"/>
      <c r="M39" s="2"/>
      <c r="O39" s="2"/>
    </row>
    <row r="40" spans="1:16" x14ac:dyDescent="0.25">
      <c r="L40" s="142"/>
      <c r="M40" s="2"/>
      <c r="O40" s="2"/>
    </row>
    <row r="41" spans="1:16" x14ac:dyDescent="0.25">
      <c r="L41" s="142"/>
      <c r="M41" s="2"/>
      <c r="O41" s="2"/>
    </row>
    <row r="42" spans="1:16" x14ac:dyDescent="0.25">
      <c r="L42" s="142"/>
      <c r="M42" s="2"/>
      <c r="O42" s="2"/>
    </row>
    <row r="43" spans="1:16" x14ac:dyDescent="0.25">
      <c r="L43" s="142"/>
      <c r="M43" s="2"/>
      <c r="O43" s="2"/>
    </row>
    <row r="44" spans="1:16" x14ac:dyDescent="0.25">
      <c r="L44" s="142"/>
      <c r="M44" s="2"/>
      <c r="O44" s="2"/>
    </row>
    <row r="45" spans="1:16" ht="13" x14ac:dyDescent="0.3">
      <c r="A45" s="6" t="s">
        <v>26</v>
      </c>
      <c r="B45" s="6" t="s">
        <v>30</v>
      </c>
      <c r="C45" s="137" t="s">
        <v>79</v>
      </c>
      <c r="D45" s="137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6" ht="13" x14ac:dyDescent="0.3">
      <c r="A46" s="6" t="s">
        <v>32</v>
      </c>
      <c r="B46" s="6" t="s">
        <v>30</v>
      </c>
      <c r="C46" s="6" t="s">
        <v>31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6" ht="13" thickBot="1" x14ac:dyDescent="0.3">
      <c r="E47" s="7"/>
      <c r="F47" s="7"/>
      <c r="G47" s="7"/>
      <c r="H47" s="7"/>
      <c r="I47" s="7"/>
      <c r="J47" s="7"/>
      <c r="K47" s="7"/>
      <c r="L47" s="7"/>
      <c r="M47" s="7" t="str">
        <f>'B'' IDA'!M8</f>
        <v>Keadaan  Desember  2025</v>
      </c>
      <c r="N47" s="7"/>
    </row>
    <row r="48" spans="1:16" ht="25.5" customHeight="1" thickBot="1" x14ac:dyDescent="0.35">
      <c r="A48" s="313" t="s">
        <v>12</v>
      </c>
      <c r="B48" s="316" t="s">
        <v>13</v>
      </c>
      <c r="C48" s="317"/>
      <c r="D48" s="318"/>
      <c r="E48" s="309" t="s">
        <v>14</v>
      </c>
      <c r="F48" s="311"/>
      <c r="G48" s="313" t="s">
        <v>47</v>
      </c>
      <c r="H48" s="313" t="s">
        <v>15</v>
      </c>
      <c r="I48" s="313" t="s">
        <v>16</v>
      </c>
      <c r="J48" s="313" t="s">
        <v>37</v>
      </c>
      <c r="K48" s="306" t="s">
        <v>17</v>
      </c>
      <c r="L48" s="308"/>
      <c r="M48" s="309" t="s">
        <v>3</v>
      </c>
      <c r="N48" s="310"/>
      <c r="O48" s="311"/>
      <c r="P48" s="312" t="s">
        <v>4</v>
      </c>
    </row>
    <row r="49" spans="1:16" ht="13.5" thickBot="1" x14ac:dyDescent="0.35">
      <c r="A49" s="315"/>
      <c r="B49" s="319"/>
      <c r="C49" s="320"/>
      <c r="D49" s="321"/>
      <c r="E49" s="313" t="s">
        <v>18</v>
      </c>
      <c r="F49" s="313" t="s">
        <v>19</v>
      </c>
      <c r="G49" s="315"/>
      <c r="H49" s="315"/>
      <c r="I49" s="315"/>
      <c r="J49" s="315"/>
      <c r="K49" s="313" t="s">
        <v>8</v>
      </c>
      <c r="L49" s="313" t="s">
        <v>9</v>
      </c>
      <c r="M49" s="313" t="s">
        <v>8</v>
      </c>
      <c r="N49" s="306" t="s">
        <v>9</v>
      </c>
      <c r="O49" s="308"/>
      <c r="P49" s="312"/>
    </row>
    <row r="50" spans="1:16" ht="13.5" thickBot="1" x14ac:dyDescent="0.35">
      <c r="A50" s="314"/>
      <c r="B50" s="322"/>
      <c r="C50" s="323"/>
      <c r="D50" s="324"/>
      <c r="E50" s="314"/>
      <c r="F50" s="314"/>
      <c r="G50" s="314"/>
      <c r="H50" s="314"/>
      <c r="I50" s="314"/>
      <c r="J50" s="314"/>
      <c r="K50" s="314"/>
      <c r="L50" s="314"/>
      <c r="M50" s="314"/>
      <c r="N50" s="8" t="s">
        <v>20</v>
      </c>
      <c r="O50" s="8" t="s">
        <v>10</v>
      </c>
      <c r="P50" s="312"/>
    </row>
    <row r="51" spans="1:16" ht="13.5" thickBot="1" x14ac:dyDescent="0.35">
      <c r="A51" s="9">
        <v>1</v>
      </c>
      <c r="B51" s="300">
        <v>2</v>
      </c>
      <c r="C51" s="325"/>
      <c r="D51" s="326"/>
      <c r="E51" s="10">
        <v>3</v>
      </c>
      <c r="F51" s="10">
        <v>4</v>
      </c>
      <c r="G51" s="10">
        <v>5</v>
      </c>
      <c r="H51" s="10">
        <v>6</v>
      </c>
      <c r="I51" s="10">
        <v>7</v>
      </c>
      <c r="J51" s="10">
        <v>8</v>
      </c>
      <c r="K51" s="10">
        <v>9</v>
      </c>
      <c r="L51" s="10">
        <v>10</v>
      </c>
      <c r="M51" s="10">
        <v>11</v>
      </c>
      <c r="N51" s="10">
        <v>12</v>
      </c>
      <c r="O51" s="10">
        <v>13</v>
      </c>
      <c r="P51" s="10">
        <v>14</v>
      </c>
    </row>
    <row r="52" spans="1:16" ht="6" customHeight="1" x14ac:dyDescent="0.3">
      <c r="A52" s="11"/>
      <c r="B52" s="327"/>
      <c r="C52" s="328"/>
      <c r="D52" s="329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2"/>
    </row>
    <row r="53" spans="1:16" ht="13" x14ac:dyDescent="0.25">
      <c r="A53" s="37"/>
      <c r="B53" s="59"/>
      <c r="C53" s="240"/>
      <c r="D53" s="56"/>
      <c r="E53" s="38"/>
      <c r="F53" s="38"/>
      <c r="G53" s="39"/>
      <c r="H53" s="38"/>
      <c r="I53" s="38"/>
      <c r="J53" s="47"/>
      <c r="K53" s="45"/>
      <c r="L53" s="46"/>
      <c r="M53" s="47"/>
      <c r="N53" s="71"/>
      <c r="O53" s="48"/>
      <c r="P53" s="129"/>
    </row>
    <row r="54" spans="1:16" ht="13" x14ac:dyDescent="0.3">
      <c r="A54" s="194">
        <v>1</v>
      </c>
      <c r="B54" s="59" t="s">
        <v>224</v>
      </c>
      <c r="C54" s="55"/>
      <c r="D54" s="56"/>
      <c r="E54" s="38"/>
      <c r="F54" s="38"/>
      <c r="G54" s="39">
        <v>32000000</v>
      </c>
      <c r="H54" s="38"/>
      <c r="I54" s="38"/>
      <c r="J54" s="47">
        <f>G54/G60*100</f>
        <v>71.111111111111114</v>
      </c>
      <c r="K54" s="45">
        <f>N54/G54*100</f>
        <v>100</v>
      </c>
      <c r="L54" s="46">
        <f>N54/G54*100</f>
        <v>100</v>
      </c>
      <c r="M54" s="47">
        <f>J54*K54/100</f>
        <v>71.111111111111114</v>
      </c>
      <c r="N54" s="71">
        <v>32000000</v>
      </c>
      <c r="O54" s="48">
        <f>J54*L54/100</f>
        <v>71.111111111111114</v>
      </c>
      <c r="P54" s="129">
        <f>G54-N54</f>
        <v>0</v>
      </c>
    </row>
    <row r="55" spans="1:16" ht="13" x14ac:dyDescent="0.3">
      <c r="A55" s="194">
        <v>2</v>
      </c>
      <c r="B55" s="59" t="s">
        <v>166</v>
      </c>
      <c r="C55" s="55"/>
      <c r="D55" s="56"/>
      <c r="E55" s="38"/>
      <c r="F55" s="195"/>
      <c r="G55" s="39">
        <v>751000</v>
      </c>
      <c r="H55" s="195"/>
      <c r="I55" s="195"/>
      <c r="J55" s="47">
        <f>G55/G60*100</f>
        <v>1.6688888888888889</v>
      </c>
      <c r="K55" s="45">
        <v>100</v>
      </c>
      <c r="L55" s="46">
        <f>N55/G55*100</f>
        <v>92.330226364846865</v>
      </c>
      <c r="M55" s="47">
        <f>J55*K55/100</f>
        <v>1.6688888888888889</v>
      </c>
      <c r="N55" s="72">
        <v>693400</v>
      </c>
      <c r="O55" s="48">
        <f>J55*L55/100</f>
        <v>1.5408888888888888</v>
      </c>
      <c r="P55" s="273">
        <f>G55-N55</f>
        <v>57600</v>
      </c>
    </row>
    <row r="56" spans="1:16" ht="13" x14ac:dyDescent="0.25">
      <c r="A56" s="37">
        <v>3</v>
      </c>
      <c r="B56" s="59" t="s">
        <v>153</v>
      </c>
      <c r="C56" s="55"/>
      <c r="D56" s="56"/>
      <c r="E56" s="38"/>
      <c r="F56" s="195"/>
      <c r="G56" s="39">
        <v>661000</v>
      </c>
      <c r="H56" s="195"/>
      <c r="I56" s="195"/>
      <c r="J56" s="47">
        <f>G56/G60*100</f>
        <v>1.4688888888888889</v>
      </c>
      <c r="K56" s="45">
        <v>100</v>
      </c>
      <c r="L56" s="46">
        <f>N56/G56*100</f>
        <v>95.214826021180031</v>
      </c>
      <c r="M56" s="47">
        <f>J56*K56/100</f>
        <v>1.4688888888888889</v>
      </c>
      <c r="N56" s="236">
        <v>629370</v>
      </c>
      <c r="O56" s="48">
        <f>J56*L56/100</f>
        <v>1.3986000000000001</v>
      </c>
      <c r="P56" s="265">
        <f>G56-N56</f>
        <v>31630</v>
      </c>
    </row>
    <row r="57" spans="1:16" ht="13" x14ac:dyDescent="0.25">
      <c r="A57" s="37">
        <v>4</v>
      </c>
      <c r="B57" s="204" t="s">
        <v>130</v>
      </c>
      <c r="C57" s="55"/>
      <c r="D57" s="56"/>
      <c r="E57" s="42"/>
      <c r="F57" s="195"/>
      <c r="G57" s="39">
        <v>2116000</v>
      </c>
      <c r="H57" s="195"/>
      <c r="I57" s="195"/>
      <c r="J57" s="47">
        <f>G57/G60*100</f>
        <v>4.7022222222222219</v>
      </c>
      <c r="K57" s="45">
        <v>100</v>
      </c>
      <c r="L57" s="46">
        <f>N57/G57*100</f>
        <v>70</v>
      </c>
      <c r="M57" s="47">
        <f>J57*K57/100</f>
        <v>4.7022222222222219</v>
      </c>
      <c r="N57" s="236">
        <v>1481200</v>
      </c>
      <c r="O57" s="48">
        <f>J57*L57/100</f>
        <v>3.2915555555555551</v>
      </c>
      <c r="P57" s="265">
        <f>G57-N57</f>
        <v>634800</v>
      </c>
    </row>
    <row r="58" spans="1:16" ht="13" x14ac:dyDescent="0.25">
      <c r="A58" s="37">
        <v>5</v>
      </c>
      <c r="B58" s="204" t="s">
        <v>198</v>
      </c>
      <c r="C58" s="55"/>
      <c r="D58" s="56"/>
      <c r="E58" s="42"/>
      <c r="F58" s="195"/>
      <c r="G58" s="39">
        <v>9472000</v>
      </c>
      <c r="H58" s="195"/>
      <c r="I58" s="195"/>
      <c r="J58" s="47">
        <f>G58/G60*100</f>
        <v>21.048888888888889</v>
      </c>
      <c r="K58" s="45">
        <v>100</v>
      </c>
      <c r="L58" s="46">
        <f>N58/G58*100</f>
        <v>98.660261824324323</v>
      </c>
      <c r="M58" s="47">
        <f>J58*K58/100</f>
        <v>21.048888888888893</v>
      </c>
      <c r="N58" s="236">
        <v>9345100</v>
      </c>
      <c r="O58" s="48">
        <f>J58*L58/100</f>
        <v>20.766888888888889</v>
      </c>
      <c r="P58" s="265">
        <f>G58-N58</f>
        <v>126900</v>
      </c>
    </row>
    <row r="59" spans="1:16" ht="6" customHeight="1" thickBot="1" x14ac:dyDescent="0.3">
      <c r="A59" s="13"/>
      <c r="B59" s="50"/>
      <c r="C59" s="51"/>
      <c r="D59" s="52"/>
      <c r="E59" s="14"/>
      <c r="F59" s="14"/>
      <c r="G59" s="15"/>
      <c r="H59" s="16"/>
      <c r="I59" s="16"/>
      <c r="J59" s="17"/>
      <c r="K59" s="18"/>
      <c r="L59" s="18"/>
      <c r="M59" s="19"/>
      <c r="N59" s="15"/>
      <c r="O59" s="19"/>
      <c r="P59" s="132"/>
    </row>
    <row r="60" spans="1:16" ht="13.5" thickBot="1" x14ac:dyDescent="0.35">
      <c r="A60" s="306" t="s">
        <v>21</v>
      </c>
      <c r="B60" s="307"/>
      <c r="C60" s="307"/>
      <c r="D60" s="307"/>
      <c r="E60" s="307"/>
      <c r="F60" s="308"/>
      <c r="G60" s="20">
        <f>SUM(G53:G59)</f>
        <v>45000000</v>
      </c>
      <c r="H60" s="21"/>
      <c r="I60" s="22"/>
      <c r="J60" s="4">
        <f>SUM(J53:J59)</f>
        <v>100</v>
      </c>
      <c r="K60" s="165">
        <f>SUM(K53:K58)/12</f>
        <v>41.666666666666664</v>
      </c>
      <c r="L60" s="165">
        <f>N60/G60*100</f>
        <v>98.10904444444445</v>
      </c>
      <c r="M60" s="5">
        <f>SUM(M53:M58)</f>
        <v>100</v>
      </c>
      <c r="N60" s="168">
        <f>SUM(N53:N58)</f>
        <v>44149070</v>
      </c>
      <c r="O60" s="5">
        <f>SUM(O53:O58)</f>
        <v>98.10904444444445</v>
      </c>
      <c r="P60" s="168">
        <f>SUM(P53:P58)</f>
        <v>850930</v>
      </c>
    </row>
    <row r="61" spans="1:16" ht="8.25" customHeight="1" x14ac:dyDescent="0.25"/>
    <row r="62" spans="1:16" x14ac:dyDescent="0.25">
      <c r="G62" s="112"/>
      <c r="L62" s="1" t="str">
        <f>L24</f>
        <v>Benteng, 31 Desember 2025</v>
      </c>
    </row>
    <row r="63" spans="1:16" ht="5.25" customHeight="1" x14ac:dyDescent="0.25">
      <c r="G63" s="112"/>
    </row>
    <row r="64" spans="1:16" x14ac:dyDescent="0.25">
      <c r="G64" s="112"/>
      <c r="L64" s="1" t="s">
        <v>22</v>
      </c>
    </row>
    <row r="65" spans="7:15" x14ac:dyDescent="0.25">
      <c r="G65" s="112"/>
    </row>
    <row r="66" spans="7:15" x14ac:dyDescent="0.25">
      <c r="G66" s="112"/>
    </row>
    <row r="67" spans="7:15" x14ac:dyDescent="0.25">
      <c r="G67" s="112"/>
    </row>
    <row r="68" spans="7:15" x14ac:dyDescent="0.25">
      <c r="L68" s="2" t="s">
        <v>157</v>
      </c>
      <c r="M68" s="2"/>
      <c r="O68" s="2"/>
    </row>
    <row r="69" spans="7:15" x14ac:dyDescent="0.25">
      <c r="L69" s="142" t="s">
        <v>158</v>
      </c>
      <c r="M69" s="2"/>
      <c r="O69" s="2"/>
    </row>
    <row r="70" spans="7:15" x14ac:dyDescent="0.25">
      <c r="L70" s="142"/>
      <c r="M70" s="2"/>
      <c r="O70" s="2"/>
    </row>
    <row r="71" spans="7:15" x14ac:dyDescent="0.25">
      <c r="L71" s="2"/>
      <c r="M71" s="2"/>
      <c r="O71" s="2"/>
    </row>
    <row r="72" spans="7:15" x14ac:dyDescent="0.25">
      <c r="L72" s="2"/>
      <c r="M72" s="2"/>
      <c r="O72" s="2"/>
    </row>
    <row r="73" spans="7:15" x14ac:dyDescent="0.25">
      <c r="L73" s="2"/>
      <c r="M73" s="2"/>
      <c r="O73" s="2"/>
    </row>
    <row r="74" spans="7:15" x14ac:dyDescent="0.25">
      <c r="L74" s="2"/>
      <c r="M74" s="2"/>
      <c r="O74" s="2"/>
    </row>
    <row r="75" spans="7:15" x14ac:dyDescent="0.25">
      <c r="L75" s="2"/>
      <c r="M75" s="2"/>
      <c r="O75" s="2"/>
    </row>
    <row r="76" spans="7:15" x14ac:dyDescent="0.25">
      <c r="L76" s="2"/>
      <c r="M76" s="2"/>
      <c r="O76" s="2"/>
    </row>
    <row r="77" spans="7:15" x14ac:dyDescent="0.25">
      <c r="L77" s="2"/>
      <c r="M77" s="2"/>
      <c r="O77" s="2"/>
    </row>
    <row r="78" spans="7:15" x14ac:dyDescent="0.25">
      <c r="L78" s="2"/>
      <c r="M78" s="2"/>
      <c r="O78" s="2"/>
    </row>
    <row r="79" spans="7:15" x14ac:dyDescent="0.25">
      <c r="L79" s="2"/>
      <c r="M79" s="2"/>
      <c r="O79" s="2"/>
    </row>
    <row r="80" spans="7:15" x14ac:dyDescent="0.25">
      <c r="L80" s="2"/>
      <c r="M80" s="2"/>
      <c r="O80" s="2"/>
    </row>
    <row r="81" spans="1:16" x14ac:dyDescent="0.25">
      <c r="L81" s="2"/>
      <c r="M81" s="2"/>
      <c r="O81" s="2"/>
    </row>
    <row r="82" spans="1:16" x14ac:dyDescent="0.25">
      <c r="L82" s="2"/>
      <c r="M82" s="2"/>
      <c r="O82" s="2"/>
    </row>
    <row r="83" spans="1:16" x14ac:dyDescent="0.25">
      <c r="L83" s="2"/>
      <c r="M83" s="2"/>
      <c r="O83" s="2"/>
    </row>
    <row r="84" spans="1:16" x14ac:dyDescent="0.25">
      <c r="L84" s="2"/>
      <c r="M84" s="2"/>
      <c r="O84" s="2"/>
    </row>
    <row r="85" spans="1:16" x14ac:dyDescent="0.25">
      <c r="L85" s="2"/>
      <c r="M85" s="2"/>
      <c r="O85" s="2"/>
    </row>
    <row r="86" spans="1:16" ht="13" x14ac:dyDescent="0.3">
      <c r="A86" s="6" t="s">
        <v>26</v>
      </c>
      <c r="B86" s="6" t="s">
        <v>30</v>
      </c>
      <c r="C86" s="6" t="s">
        <v>133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6" ht="13" x14ac:dyDescent="0.3">
      <c r="A87" s="6" t="s">
        <v>32</v>
      </c>
      <c r="B87" s="6" t="s">
        <v>30</v>
      </c>
      <c r="C87" s="6" t="s">
        <v>31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6" ht="13" thickBot="1" x14ac:dyDescent="0.3">
      <c r="E88" s="7"/>
      <c r="F88" s="7"/>
      <c r="G88" s="7"/>
      <c r="H88" s="7"/>
      <c r="I88" s="7"/>
      <c r="J88" s="7"/>
      <c r="K88" s="7"/>
      <c r="L88" s="7"/>
      <c r="M88" s="7" t="str">
        <f>M8</f>
        <v>Keadaan  Desember  2025</v>
      </c>
      <c r="N88" s="7"/>
    </row>
    <row r="89" spans="1:16" ht="13.5" thickBot="1" x14ac:dyDescent="0.35">
      <c r="A89" s="313" t="s">
        <v>12</v>
      </c>
      <c r="B89" s="316" t="s">
        <v>13</v>
      </c>
      <c r="C89" s="317"/>
      <c r="D89" s="318"/>
      <c r="E89" s="309" t="s">
        <v>14</v>
      </c>
      <c r="F89" s="311"/>
      <c r="G89" s="313" t="s">
        <v>47</v>
      </c>
      <c r="H89" s="313" t="s">
        <v>15</v>
      </c>
      <c r="I89" s="313" t="s">
        <v>16</v>
      </c>
      <c r="J89" s="313" t="s">
        <v>37</v>
      </c>
      <c r="K89" s="306" t="s">
        <v>17</v>
      </c>
      <c r="L89" s="308"/>
      <c r="M89" s="309" t="s">
        <v>3</v>
      </c>
      <c r="N89" s="310"/>
      <c r="O89" s="311"/>
      <c r="P89" s="312" t="s">
        <v>85</v>
      </c>
    </row>
    <row r="90" spans="1:16" ht="13.5" thickBot="1" x14ac:dyDescent="0.35">
      <c r="A90" s="315"/>
      <c r="B90" s="319"/>
      <c r="C90" s="320"/>
      <c r="D90" s="321"/>
      <c r="E90" s="313" t="s">
        <v>18</v>
      </c>
      <c r="F90" s="313" t="s">
        <v>19</v>
      </c>
      <c r="G90" s="315"/>
      <c r="H90" s="315"/>
      <c r="I90" s="315"/>
      <c r="J90" s="315"/>
      <c r="K90" s="313" t="s">
        <v>8</v>
      </c>
      <c r="L90" s="313" t="s">
        <v>9</v>
      </c>
      <c r="M90" s="313" t="s">
        <v>8</v>
      </c>
      <c r="N90" s="306" t="s">
        <v>9</v>
      </c>
      <c r="O90" s="308"/>
      <c r="P90" s="312"/>
    </row>
    <row r="91" spans="1:16" ht="13.5" thickBot="1" x14ac:dyDescent="0.35">
      <c r="A91" s="314"/>
      <c r="B91" s="322"/>
      <c r="C91" s="323"/>
      <c r="D91" s="324"/>
      <c r="E91" s="314"/>
      <c r="F91" s="314"/>
      <c r="G91" s="314"/>
      <c r="H91" s="314"/>
      <c r="I91" s="314"/>
      <c r="J91" s="314"/>
      <c r="K91" s="314"/>
      <c r="L91" s="314"/>
      <c r="M91" s="314"/>
      <c r="N91" s="8" t="s">
        <v>20</v>
      </c>
      <c r="O91" s="8" t="s">
        <v>10</v>
      </c>
      <c r="P91" s="312"/>
    </row>
    <row r="92" spans="1:16" ht="13.5" thickBot="1" x14ac:dyDescent="0.35">
      <c r="A92" s="9">
        <v>1</v>
      </c>
      <c r="B92" s="300">
        <v>2</v>
      </c>
      <c r="C92" s="325"/>
      <c r="D92" s="326"/>
      <c r="E92" s="10">
        <v>3</v>
      </c>
      <c r="F92" s="10">
        <v>4</v>
      </c>
      <c r="G92" s="10">
        <v>5</v>
      </c>
      <c r="H92" s="10">
        <v>6</v>
      </c>
      <c r="I92" s="10">
        <v>7</v>
      </c>
      <c r="J92" s="10">
        <v>8</v>
      </c>
      <c r="K92" s="10">
        <v>9</v>
      </c>
      <c r="L92" s="10">
        <v>10</v>
      </c>
      <c r="M92" s="10">
        <v>11</v>
      </c>
      <c r="N92" s="10">
        <v>12</v>
      </c>
      <c r="O92" s="10">
        <v>13</v>
      </c>
      <c r="P92" s="10">
        <v>14</v>
      </c>
    </row>
    <row r="93" spans="1:16" ht="13" x14ac:dyDescent="0.3">
      <c r="A93" s="11"/>
      <c r="B93" s="327"/>
      <c r="C93" s="328"/>
      <c r="D93" s="329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266"/>
    </row>
    <row r="94" spans="1:16" ht="13" x14ac:dyDescent="0.25">
      <c r="A94" s="37">
        <v>1</v>
      </c>
      <c r="B94" s="59" t="s">
        <v>129</v>
      </c>
      <c r="C94" s="55"/>
      <c r="D94" s="56"/>
      <c r="E94" s="38"/>
      <c r="F94" s="195"/>
      <c r="G94" s="39">
        <v>3968400</v>
      </c>
      <c r="H94" s="38"/>
      <c r="I94" s="38"/>
      <c r="J94" s="47">
        <f>G94/G106*100</f>
        <v>2.1070583587839762</v>
      </c>
      <c r="K94" s="45">
        <v>100</v>
      </c>
      <c r="L94" s="46">
        <f t="shared" ref="L94:L104" si="0">N94/G94*100</f>
        <v>96.30070053422034</v>
      </c>
      <c r="M94" s="47">
        <f t="shared" ref="M94:M104" si="1">J94*K94/100</f>
        <v>2.1070583587839762</v>
      </c>
      <c r="N94" s="71">
        <v>3821597</v>
      </c>
      <c r="O94" s="48">
        <f t="shared" ref="O94:O104" si="2">J94*L94/100</f>
        <v>2.029111960173815</v>
      </c>
      <c r="P94" s="262">
        <f t="shared" ref="P94:P101" si="3">G94-N94</f>
        <v>146803</v>
      </c>
    </row>
    <row r="95" spans="1:16" ht="13" x14ac:dyDescent="0.25">
      <c r="A95" s="37">
        <v>2</v>
      </c>
      <c r="B95" s="59" t="s">
        <v>153</v>
      </c>
      <c r="C95" s="55"/>
      <c r="D95" s="56"/>
      <c r="E95" s="38"/>
      <c r="F95" s="195"/>
      <c r="G95" s="39">
        <v>2100800</v>
      </c>
      <c r="H95" s="38"/>
      <c r="I95" s="38"/>
      <c r="J95" s="47">
        <f>G95/G106*100</f>
        <v>1.1154390182777383</v>
      </c>
      <c r="K95" s="45">
        <v>100</v>
      </c>
      <c r="L95" s="46">
        <f t="shared" si="0"/>
        <v>92.094916222391461</v>
      </c>
      <c r="M95" s="47">
        <f t="shared" si="1"/>
        <v>1.1154390182777383</v>
      </c>
      <c r="N95" s="71">
        <v>1934730</v>
      </c>
      <c r="O95" s="48">
        <f t="shared" si="2"/>
        <v>1.0272626293947489</v>
      </c>
      <c r="P95" s="262">
        <f t="shared" si="3"/>
        <v>166070</v>
      </c>
    </row>
    <row r="96" spans="1:16" ht="13" x14ac:dyDescent="0.25">
      <c r="A96" s="37">
        <v>3</v>
      </c>
      <c r="B96" s="204" t="s">
        <v>130</v>
      </c>
      <c r="C96" s="55"/>
      <c r="D96" s="56"/>
      <c r="E96" s="42"/>
      <c r="F96" s="195"/>
      <c r="G96" s="39">
        <v>8982200</v>
      </c>
      <c r="H96" s="43"/>
      <c r="I96" s="43"/>
      <c r="J96" s="47">
        <f>G96/G106*100</f>
        <v>4.7691814308712406</v>
      </c>
      <c r="K96" s="45">
        <v>100</v>
      </c>
      <c r="L96" s="46">
        <f t="shared" si="0"/>
        <v>78.218342944935543</v>
      </c>
      <c r="M96" s="47">
        <f t="shared" si="1"/>
        <v>4.7691814308712406</v>
      </c>
      <c r="N96" s="71">
        <v>7025728</v>
      </c>
      <c r="O96" s="48">
        <f t="shared" si="2"/>
        <v>3.7303746872650509</v>
      </c>
      <c r="P96" s="262">
        <f t="shared" si="3"/>
        <v>1956472</v>
      </c>
    </row>
    <row r="97" spans="1:16" x14ac:dyDescent="0.25">
      <c r="A97" s="37">
        <v>4</v>
      </c>
      <c r="B97" s="137" t="s">
        <v>154</v>
      </c>
      <c r="C97" s="137"/>
      <c r="D97" s="203"/>
      <c r="E97" s="42"/>
      <c r="F97" s="42"/>
      <c r="G97" s="39">
        <v>6196000</v>
      </c>
      <c r="H97" s="43"/>
      <c r="I97" s="43"/>
      <c r="J97" s="47">
        <f>G97/G106*100</f>
        <v>3.28982299945205</v>
      </c>
      <c r="K97" s="45">
        <v>100</v>
      </c>
      <c r="L97" s="46">
        <f t="shared" si="0"/>
        <v>92.941897998708839</v>
      </c>
      <c r="M97" s="47">
        <f t="shared" si="1"/>
        <v>3.28982299945205</v>
      </c>
      <c r="N97" s="71">
        <v>5758680</v>
      </c>
      <c r="O97" s="48">
        <f t="shared" si="2"/>
        <v>3.0576239364887878</v>
      </c>
      <c r="P97" s="262">
        <f t="shared" si="3"/>
        <v>437320</v>
      </c>
    </row>
    <row r="98" spans="1:16" x14ac:dyDescent="0.25">
      <c r="A98" s="37">
        <v>5</v>
      </c>
      <c r="B98" s="137" t="s">
        <v>215</v>
      </c>
      <c r="C98" s="137"/>
      <c r="D98" s="203"/>
      <c r="E98" s="42"/>
      <c r="F98" s="42"/>
      <c r="G98" s="39">
        <v>226000</v>
      </c>
      <c r="H98" s="43"/>
      <c r="I98" s="43"/>
      <c r="J98" s="47">
        <f>G98/G106*100</f>
        <v>0.11999677176826394</v>
      </c>
      <c r="K98" s="45">
        <v>100</v>
      </c>
      <c r="L98" s="46">
        <f t="shared" si="0"/>
        <v>98.230088495575217</v>
      </c>
      <c r="M98" s="47">
        <f t="shared" si="1"/>
        <v>0.11999677176826394</v>
      </c>
      <c r="N98" s="71">
        <v>222000</v>
      </c>
      <c r="O98" s="48">
        <f t="shared" si="2"/>
        <v>0.11787293509979908</v>
      </c>
      <c r="P98" s="262">
        <f>G98-N98</f>
        <v>4000</v>
      </c>
    </row>
    <row r="99" spans="1:16" x14ac:dyDescent="0.25">
      <c r="A99" s="37">
        <v>6</v>
      </c>
      <c r="B99" s="137" t="s">
        <v>216</v>
      </c>
      <c r="C99" s="137"/>
      <c r="D99" s="203"/>
      <c r="E99" s="42"/>
      <c r="F99" s="42"/>
      <c r="G99" s="39">
        <v>30000000</v>
      </c>
      <c r="H99" s="43"/>
      <c r="I99" s="43"/>
      <c r="J99" s="47">
        <f>G99/G106*100</f>
        <v>15.928775013486362</v>
      </c>
      <c r="K99" s="45">
        <v>100</v>
      </c>
      <c r="L99" s="46">
        <f t="shared" si="0"/>
        <v>88.62</v>
      </c>
      <c r="M99" s="47">
        <f t="shared" si="1"/>
        <v>15.928775013486364</v>
      </c>
      <c r="N99" s="71">
        <v>26586000</v>
      </c>
      <c r="O99" s="48">
        <f t="shared" si="2"/>
        <v>14.116080416951615</v>
      </c>
      <c r="P99" s="262">
        <f>G99-N99</f>
        <v>3414000</v>
      </c>
    </row>
    <row r="100" spans="1:16" x14ac:dyDescent="0.25">
      <c r="A100" s="37">
        <v>7</v>
      </c>
      <c r="B100" s="137" t="s">
        <v>217</v>
      </c>
      <c r="C100" s="137"/>
      <c r="D100" s="203"/>
      <c r="E100" s="42"/>
      <c r="F100" s="42"/>
      <c r="G100" s="39">
        <v>44600000</v>
      </c>
      <c r="H100" s="43"/>
      <c r="I100" s="43"/>
      <c r="J100" s="47">
        <f>G100/G106*100</f>
        <v>23.680778853383057</v>
      </c>
      <c r="K100" s="45">
        <v>100</v>
      </c>
      <c r="L100" s="46">
        <f t="shared" si="0"/>
        <v>96.860986547085204</v>
      </c>
      <c r="M100" s="47">
        <f t="shared" si="1"/>
        <v>23.680778853383057</v>
      </c>
      <c r="N100" s="71">
        <v>43200000</v>
      </c>
      <c r="O100" s="48">
        <f t="shared" si="2"/>
        <v>22.93743601942036</v>
      </c>
      <c r="P100" s="262">
        <f>G100-N100</f>
        <v>1400000</v>
      </c>
    </row>
    <row r="101" spans="1:16" x14ac:dyDescent="0.25">
      <c r="A101" s="37">
        <v>8</v>
      </c>
      <c r="B101" s="137" t="s">
        <v>57</v>
      </c>
      <c r="C101" s="137"/>
      <c r="D101" s="203"/>
      <c r="E101" s="42"/>
      <c r="F101" s="42"/>
      <c r="G101" s="39">
        <v>9600000</v>
      </c>
      <c r="H101" s="43"/>
      <c r="I101" s="43"/>
      <c r="J101" s="47">
        <f>G101/G106*100</f>
        <v>5.097208004315636</v>
      </c>
      <c r="K101" s="45">
        <f t="shared" ref="K101:K102" si="4">N101/G101*100</f>
        <v>100</v>
      </c>
      <c r="L101" s="46">
        <f t="shared" si="0"/>
        <v>100</v>
      </c>
      <c r="M101" s="47">
        <f t="shared" si="1"/>
        <v>5.097208004315636</v>
      </c>
      <c r="N101" s="71">
        <v>9600000</v>
      </c>
      <c r="O101" s="48">
        <f t="shared" si="2"/>
        <v>5.097208004315636</v>
      </c>
      <c r="P101" s="262">
        <f t="shared" si="3"/>
        <v>0</v>
      </c>
    </row>
    <row r="102" spans="1:16" x14ac:dyDescent="0.25">
      <c r="A102" s="37">
        <v>9</v>
      </c>
      <c r="B102" s="137" t="s">
        <v>218</v>
      </c>
      <c r="C102" s="137"/>
      <c r="D102" s="203"/>
      <c r="E102" s="42"/>
      <c r="F102" s="42"/>
      <c r="G102" s="39">
        <v>9180000</v>
      </c>
      <c r="H102" s="43"/>
      <c r="I102" s="43"/>
      <c r="J102" s="47">
        <f>G102/G106*100</f>
        <v>4.8742051541268268</v>
      </c>
      <c r="K102" s="45">
        <f t="shared" si="4"/>
        <v>100</v>
      </c>
      <c r="L102" s="46">
        <f t="shared" si="0"/>
        <v>100</v>
      </c>
      <c r="M102" s="47">
        <f t="shared" si="1"/>
        <v>4.8742051541268268</v>
      </c>
      <c r="N102" s="71">
        <v>9180000</v>
      </c>
      <c r="O102" s="48">
        <f t="shared" si="2"/>
        <v>4.8742051541268268</v>
      </c>
      <c r="P102" s="262">
        <f>G102-N102</f>
        <v>0</v>
      </c>
    </row>
    <row r="103" spans="1:16" x14ac:dyDescent="0.25">
      <c r="A103" s="37">
        <v>10</v>
      </c>
      <c r="B103" s="59" t="s">
        <v>96</v>
      </c>
      <c r="C103" s="40"/>
      <c r="D103" s="41"/>
      <c r="E103" s="42"/>
      <c r="F103" s="42"/>
      <c r="G103" s="39">
        <v>67035000</v>
      </c>
      <c r="H103" s="43"/>
      <c r="I103" s="43"/>
      <c r="J103" s="47">
        <f>G103/G106*100</f>
        <v>35.592847767635277</v>
      </c>
      <c r="K103" s="45">
        <v>100</v>
      </c>
      <c r="L103" s="46">
        <f t="shared" si="0"/>
        <v>99.971404490191702</v>
      </c>
      <c r="M103" s="47">
        <f t="shared" si="1"/>
        <v>35.592847767635277</v>
      </c>
      <c r="N103" s="71">
        <v>67015831</v>
      </c>
      <c r="O103" s="48">
        <f t="shared" si="2"/>
        <v>35.58266981136083</v>
      </c>
      <c r="P103" s="262">
        <f>G103-N103</f>
        <v>19169</v>
      </c>
    </row>
    <row r="104" spans="1:16" x14ac:dyDescent="0.25">
      <c r="A104" s="37">
        <v>11</v>
      </c>
      <c r="B104" s="59" t="s">
        <v>219</v>
      </c>
      <c r="C104" s="55"/>
      <c r="D104" s="56"/>
      <c r="E104" s="42"/>
      <c r="F104" s="42"/>
      <c r="G104" s="39">
        <v>6450000</v>
      </c>
      <c r="H104" s="43"/>
      <c r="I104" s="43"/>
      <c r="J104" s="47">
        <f>G104/G106*100</f>
        <v>3.4246866278995682</v>
      </c>
      <c r="K104" s="45">
        <v>100</v>
      </c>
      <c r="L104" s="46">
        <f t="shared" si="0"/>
        <v>39.689922480620154</v>
      </c>
      <c r="M104" s="47">
        <f t="shared" si="1"/>
        <v>3.4246866278995687</v>
      </c>
      <c r="N104" s="71">
        <v>2560000</v>
      </c>
      <c r="O104" s="48">
        <f t="shared" si="2"/>
        <v>1.3592554678175031</v>
      </c>
      <c r="P104" s="262">
        <f>G104-N104</f>
        <v>3890000</v>
      </c>
    </row>
    <row r="105" spans="1:16" ht="13" thickBot="1" x14ac:dyDescent="0.3">
      <c r="A105" s="13"/>
      <c r="B105" s="50"/>
      <c r="C105" s="51"/>
      <c r="D105" s="52"/>
      <c r="E105" s="14"/>
      <c r="F105" s="14"/>
      <c r="G105" s="15"/>
      <c r="H105" s="16"/>
      <c r="I105" s="16"/>
      <c r="J105" s="17"/>
      <c r="K105" s="18"/>
      <c r="L105" s="18"/>
      <c r="M105" s="19"/>
      <c r="N105" s="15"/>
      <c r="O105" s="19"/>
      <c r="P105" s="269"/>
    </row>
    <row r="106" spans="1:16" ht="13.5" thickBot="1" x14ac:dyDescent="0.35">
      <c r="A106" s="306" t="s">
        <v>21</v>
      </c>
      <c r="B106" s="307"/>
      <c r="C106" s="307"/>
      <c r="D106" s="307"/>
      <c r="E106" s="307"/>
      <c r="F106" s="308"/>
      <c r="G106" s="20">
        <f>SUM(G94:G105)</f>
        <v>188338400</v>
      </c>
      <c r="H106" s="21"/>
      <c r="I106" s="22"/>
      <c r="J106" s="4">
        <f>SUM(J94:J105)</f>
        <v>100</v>
      </c>
      <c r="K106" s="165">
        <f>SUM(K94:K103)/4</f>
        <v>250</v>
      </c>
      <c r="L106" s="165">
        <f>N106/G106*100</f>
        <v>93.929101022414969</v>
      </c>
      <c r="M106" s="5">
        <f>SUM(M94:M104)</f>
        <v>100</v>
      </c>
      <c r="N106" s="184">
        <f>SUM(N94:N104)</f>
        <v>176904566</v>
      </c>
      <c r="O106" s="5">
        <f>SUM(O94:O104)</f>
        <v>93.929101022414969</v>
      </c>
      <c r="P106" s="168">
        <f>SUM(P94:P104)</f>
        <v>11433834</v>
      </c>
    </row>
    <row r="107" spans="1:16" x14ac:dyDescent="0.25">
      <c r="P107" s="134"/>
    </row>
    <row r="108" spans="1:16" x14ac:dyDescent="0.25">
      <c r="L108" s="1" t="str">
        <f>L24</f>
        <v>Benteng, 31 Desember 2025</v>
      </c>
    </row>
    <row r="110" spans="1:16" x14ac:dyDescent="0.25">
      <c r="F110" s="142"/>
      <c r="L110" s="1" t="s">
        <v>22</v>
      </c>
    </row>
    <row r="114" spans="1:15" x14ac:dyDescent="0.25">
      <c r="L114" s="2" t="s">
        <v>157</v>
      </c>
      <c r="M114" s="2"/>
      <c r="O114" s="2"/>
    </row>
    <row r="115" spans="1:15" x14ac:dyDescent="0.25">
      <c r="L115" s="142" t="s">
        <v>158</v>
      </c>
      <c r="M115" s="2"/>
      <c r="O115" s="2"/>
    </row>
    <row r="116" spans="1:15" x14ac:dyDescent="0.25">
      <c r="L116" s="142"/>
      <c r="M116" s="2"/>
      <c r="O116" s="2"/>
    </row>
    <row r="117" spans="1:15" x14ac:dyDescent="0.25">
      <c r="L117" s="142"/>
      <c r="M117" s="2"/>
      <c r="O117" s="2"/>
    </row>
    <row r="118" spans="1:15" x14ac:dyDescent="0.25">
      <c r="L118" s="142"/>
      <c r="M118" s="2"/>
      <c r="O118" s="2"/>
    </row>
    <row r="119" spans="1:15" x14ac:dyDescent="0.25">
      <c r="L119" s="142"/>
      <c r="M119" s="2"/>
      <c r="O119" s="2"/>
    </row>
    <row r="120" spans="1:15" x14ac:dyDescent="0.25">
      <c r="L120" s="142"/>
      <c r="M120" s="2"/>
      <c r="O120" s="2"/>
    </row>
    <row r="121" spans="1:15" x14ac:dyDescent="0.25">
      <c r="L121" s="142"/>
      <c r="M121" s="2"/>
      <c r="O121" s="2"/>
    </row>
    <row r="122" spans="1:15" x14ac:dyDescent="0.25">
      <c r="L122" s="142"/>
      <c r="M122" s="2"/>
      <c r="O122" s="2"/>
    </row>
    <row r="123" spans="1:15" x14ac:dyDescent="0.25">
      <c r="L123" s="142"/>
      <c r="M123" s="2"/>
      <c r="O123" s="2"/>
    </row>
    <row r="124" spans="1:15" x14ac:dyDescent="0.25">
      <c r="L124" s="142"/>
      <c r="M124" s="2"/>
      <c r="O124" s="2"/>
    </row>
    <row r="125" spans="1:15" x14ac:dyDescent="0.25">
      <c r="L125" s="142"/>
      <c r="M125" s="2"/>
      <c r="O125" s="2"/>
    </row>
    <row r="126" spans="1:15" ht="13" x14ac:dyDescent="0.3">
      <c r="A126" s="6" t="s">
        <v>26</v>
      </c>
      <c r="B126" s="6" t="s">
        <v>30</v>
      </c>
      <c r="C126" s="6" t="s">
        <v>134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3" x14ac:dyDescent="0.3">
      <c r="A127" s="6" t="s">
        <v>32</v>
      </c>
      <c r="B127" s="6" t="s">
        <v>30</v>
      </c>
      <c r="C127" s="6" t="s">
        <v>31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3" thickBot="1" x14ac:dyDescent="0.3">
      <c r="E128" s="7"/>
      <c r="F128" s="7"/>
      <c r="G128" s="7"/>
      <c r="H128" s="7"/>
      <c r="I128" s="7"/>
      <c r="J128" s="7"/>
      <c r="K128" s="7"/>
      <c r="L128" s="7"/>
      <c r="M128" s="7" t="str">
        <f>M8</f>
        <v>Keadaan  Desember  2025</v>
      </c>
      <c r="N128" s="7"/>
    </row>
    <row r="129" spans="1:16" ht="13.5" thickBot="1" x14ac:dyDescent="0.35">
      <c r="A129" s="313" t="s">
        <v>12</v>
      </c>
      <c r="B129" s="316" t="s">
        <v>13</v>
      </c>
      <c r="C129" s="317"/>
      <c r="D129" s="318"/>
      <c r="E129" s="309" t="s">
        <v>14</v>
      </c>
      <c r="F129" s="311"/>
      <c r="G129" s="313" t="s">
        <v>47</v>
      </c>
      <c r="H129" s="313" t="s">
        <v>15</v>
      </c>
      <c r="I129" s="313" t="s">
        <v>16</v>
      </c>
      <c r="J129" s="313" t="s">
        <v>37</v>
      </c>
      <c r="K129" s="306" t="s">
        <v>17</v>
      </c>
      <c r="L129" s="308"/>
      <c r="M129" s="309" t="s">
        <v>3</v>
      </c>
      <c r="N129" s="310"/>
      <c r="O129" s="311"/>
      <c r="P129" s="312" t="s">
        <v>95</v>
      </c>
    </row>
    <row r="130" spans="1:16" ht="13.5" thickBot="1" x14ac:dyDescent="0.35">
      <c r="A130" s="315"/>
      <c r="B130" s="319"/>
      <c r="C130" s="320"/>
      <c r="D130" s="321"/>
      <c r="E130" s="313" t="s">
        <v>18</v>
      </c>
      <c r="F130" s="313" t="s">
        <v>19</v>
      </c>
      <c r="G130" s="315"/>
      <c r="H130" s="315"/>
      <c r="I130" s="315"/>
      <c r="J130" s="315"/>
      <c r="K130" s="313" t="s">
        <v>8</v>
      </c>
      <c r="L130" s="313" t="s">
        <v>9</v>
      </c>
      <c r="M130" s="313" t="s">
        <v>8</v>
      </c>
      <c r="N130" s="306" t="s">
        <v>9</v>
      </c>
      <c r="O130" s="308"/>
      <c r="P130" s="312"/>
    </row>
    <row r="131" spans="1:16" ht="13.5" thickBot="1" x14ac:dyDescent="0.35">
      <c r="A131" s="314"/>
      <c r="B131" s="322"/>
      <c r="C131" s="323"/>
      <c r="D131" s="324"/>
      <c r="E131" s="314"/>
      <c r="F131" s="314"/>
      <c r="G131" s="314"/>
      <c r="H131" s="314"/>
      <c r="I131" s="314"/>
      <c r="J131" s="314"/>
      <c r="K131" s="314"/>
      <c r="L131" s="314"/>
      <c r="M131" s="314"/>
      <c r="N131" s="8" t="s">
        <v>20</v>
      </c>
      <c r="O131" s="8" t="s">
        <v>10</v>
      </c>
      <c r="P131" s="312"/>
    </row>
    <row r="132" spans="1:16" ht="13.5" thickBot="1" x14ac:dyDescent="0.35">
      <c r="A132" s="9">
        <v>1</v>
      </c>
      <c r="B132" s="300">
        <v>2</v>
      </c>
      <c r="C132" s="325"/>
      <c r="D132" s="326"/>
      <c r="E132" s="10">
        <v>3</v>
      </c>
      <c r="F132" s="10">
        <v>4</v>
      </c>
      <c r="G132" s="10">
        <v>5</v>
      </c>
      <c r="H132" s="10">
        <v>6</v>
      </c>
      <c r="I132" s="10">
        <v>7</v>
      </c>
      <c r="J132" s="10">
        <v>8</v>
      </c>
      <c r="K132" s="10">
        <v>9</v>
      </c>
      <c r="L132" s="10">
        <v>10</v>
      </c>
      <c r="M132" s="10">
        <v>11</v>
      </c>
      <c r="N132" s="10">
        <v>12</v>
      </c>
      <c r="O132" s="10">
        <v>13</v>
      </c>
      <c r="P132" s="10">
        <v>14</v>
      </c>
    </row>
    <row r="133" spans="1:16" ht="13" x14ac:dyDescent="0.3">
      <c r="A133" s="11"/>
      <c r="B133" s="327"/>
      <c r="C133" s="328"/>
      <c r="D133" s="329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2"/>
    </row>
    <row r="134" spans="1:16" ht="13" x14ac:dyDescent="0.25">
      <c r="A134" s="37">
        <v>1</v>
      </c>
      <c r="B134" s="59" t="s">
        <v>57</v>
      </c>
      <c r="C134" s="55"/>
      <c r="D134" s="56"/>
      <c r="E134" s="42"/>
      <c r="F134" s="42"/>
      <c r="G134" s="39">
        <v>8400000</v>
      </c>
      <c r="H134" s="38"/>
      <c r="I134" s="38"/>
      <c r="J134" s="45">
        <f>G134/G149*100</f>
        <v>6.0011530786986924</v>
      </c>
      <c r="K134" s="45">
        <f>N134/G134*100</f>
        <v>100</v>
      </c>
      <c r="L134" s="45">
        <f>N134/G134*100</f>
        <v>100</v>
      </c>
      <c r="M134" s="47">
        <f t="shared" ref="M134:M145" si="5">J134*K134/100</f>
        <v>6.0011530786986915</v>
      </c>
      <c r="N134" s="71">
        <v>8400000</v>
      </c>
      <c r="O134" s="48">
        <f t="shared" ref="O134:O145" si="6">J134*L134/100</f>
        <v>6.0011530786986915</v>
      </c>
      <c r="P134" s="262">
        <f>G134-N134</f>
        <v>0</v>
      </c>
    </row>
    <row r="135" spans="1:16" x14ac:dyDescent="0.25">
      <c r="A135" s="37">
        <v>2</v>
      </c>
      <c r="B135" s="59" t="s">
        <v>135</v>
      </c>
      <c r="C135" s="55"/>
      <c r="D135" s="56"/>
      <c r="E135" s="42"/>
      <c r="F135" s="42"/>
      <c r="G135" s="39"/>
      <c r="H135" s="43"/>
      <c r="I135" s="43"/>
      <c r="J135" s="45">
        <f>G135/G149*100</f>
        <v>0</v>
      </c>
      <c r="K135" s="45"/>
      <c r="L135" s="45"/>
      <c r="M135" s="47">
        <f t="shared" si="5"/>
        <v>0</v>
      </c>
      <c r="N135" s="39"/>
      <c r="O135" s="48">
        <f t="shared" si="6"/>
        <v>0</v>
      </c>
      <c r="P135" s="262">
        <f>G135-N135</f>
        <v>0</v>
      </c>
    </row>
    <row r="136" spans="1:16" ht="13" x14ac:dyDescent="0.25">
      <c r="A136" s="37"/>
      <c r="B136" s="204" t="s">
        <v>185</v>
      </c>
      <c r="C136" s="55"/>
      <c r="D136" s="56"/>
      <c r="E136" s="42"/>
      <c r="F136" s="42"/>
      <c r="G136" s="39"/>
      <c r="H136" s="38"/>
      <c r="I136" s="38"/>
      <c r="J136" s="45">
        <f>G136/G149*100</f>
        <v>0</v>
      </c>
      <c r="K136" s="45"/>
      <c r="L136" s="45"/>
      <c r="M136" s="47">
        <f t="shared" si="5"/>
        <v>0</v>
      </c>
      <c r="N136" s="71"/>
      <c r="O136" s="48">
        <f t="shared" si="6"/>
        <v>0</v>
      </c>
      <c r="P136" s="262">
        <f>G136-N136</f>
        <v>0</v>
      </c>
    </row>
    <row r="137" spans="1:16" x14ac:dyDescent="0.25">
      <c r="A137" s="37"/>
      <c r="B137" s="204" t="s">
        <v>136</v>
      </c>
      <c r="C137" s="55"/>
      <c r="D137" s="56"/>
      <c r="E137" s="42"/>
      <c r="F137" s="42"/>
      <c r="G137" s="39"/>
      <c r="H137" s="43"/>
      <c r="I137" s="43"/>
      <c r="J137" s="45">
        <f>G137/G149*100</f>
        <v>0</v>
      </c>
      <c r="K137" s="45"/>
      <c r="L137" s="45"/>
      <c r="M137" s="47">
        <f t="shared" si="5"/>
        <v>0</v>
      </c>
      <c r="N137" s="39"/>
      <c r="O137" s="47">
        <f>J137*L137/100</f>
        <v>0</v>
      </c>
      <c r="P137" s="262">
        <f>G137-N137</f>
        <v>0</v>
      </c>
    </row>
    <row r="138" spans="1:16" x14ac:dyDescent="0.25">
      <c r="A138" s="37"/>
      <c r="B138" s="204" t="s">
        <v>137</v>
      </c>
      <c r="C138" s="55"/>
      <c r="D138" s="56"/>
      <c r="E138" s="42"/>
      <c r="F138" s="42"/>
      <c r="G138" s="39"/>
      <c r="H138" s="43"/>
      <c r="I138" s="43"/>
      <c r="J138" s="45">
        <f>G138/G149*100</f>
        <v>0</v>
      </c>
      <c r="K138" s="45"/>
      <c r="L138" s="45"/>
      <c r="M138" s="47">
        <f t="shared" si="5"/>
        <v>0</v>
      </c>
      <c r="N138" s="39"/>
      <c r="O138" s="48">
        <f t="shared" si="6"/>
        <v>0</v>
      </c>
      <c r="P138" s="262">
        <f>G138-N138</f>
        <v>0</v>
      </c>
    </row>
    <row r="139" spans="1:16" ht="13" x14ac:dyDescent="0.25">
      <c r="A139" s="37">
        <v>3</v>
      </c>
      <c r="B139" s="59" t="s">
        <v>129</v>
      </c>
      <c r="C139" s="55"/>
      <c r="D139" s="56"/>
      <c r="E139" s="38"/>
      <c r="F139" s="42"/>
      <c r="G139" s="39">
        <v>1957600</v>
      </c>
      <c r="H139" s="38"/>
      <c r="I139" s="38"/>
      <c r="J139" s="47">
        <f>G139/G149*100</f>
        <v>1.3985544365310192</v>
      </c>
      <c r="K139" s="45">
        <v>100</v>
      </c>
      <c r="L139" s="45">
        <f t="shared" ref="L139:L145" si="7">N139/G139*100</f>
        <v>74.997496935022482</v>
      </c>
      <c r="M139" s="47">
        <f t="shared" si="5"/>
        <v>1.3985544365310192</v>
      </c>
      <c r="N139" s="71">
        <v>1468151</v>
      </c>
      <c r="O139" s="48">
        <f t="shared" si="6"/>
        <v>1.048880820671972</v>
      </c>
      <c r="P139" s="262">
        <f t="shared" ref="P139:P145" si="8">G139-N139</f>
        <v>489449</v>
      </c>
    </row>
    <row r="140" spans="1:16" ht="13" x14ac:dyDescent="0.25">
      <c r="A140" s="37">
        <v>4</v>
      </c>
      <c r="B140" s="59" t="s">
        <v>153</v>
      </c>
      <c r="C140" s="55"/>
      <c r="D140" s="56"/>
      <c r="E140" s="38"/>
      <c r="F140" s="42"/>
      <c r="G140" s="39">
        <v>3099100</v>
      </c>
      <c r="H140" s="43"/>
      <c r="I140" s="43"/>
      <c r="J140" s="45">
        <f>G140/G149*100</f>
        <v>2.2140682745470377</v>
      </c>
      <c r="K140" s="45">
        <v>100</v>
      </c>
      <c r="L140" s="45">
        <f t="shared" si="7"/>
        <v>92.192572037043007</v>
      </c>
      <c r="M140" s="47">
        <f t="shared" si="5"/>
        <v>2.2140682745470377</v>
      </c>
      <c r="N140" s="39">
        <v>2857140</v>
      </c>
      <c r="O140" s="48">
        <f t="shared" si="6"/>
        <v>2.0412064889610928</v>
      </c>
      <c r="P140" s="262">
        <f t="shared" si="8"/>
        <v>241960</v>
      </c>
    </row>
    <row r="141" spans="1:16" ht="13" x14ac:dyDescent="0.25">
      <c r="A141" s="37">
        <v>5</v>
      </c>
      <c r="B141" s="204" t="s">
        <v>130</v>
      </c>
      <c r="C141" s="55"/>
      <c r="D141" s="56"/>
      <c r="E141" s="38"/>
      <c r="F141" s="42"/>
      <c r="G141" s="39">
        <v>14075200</v>
      </c>
      <c r="H141" s="43"/>
      <c r="I141" s="43"/>
      <c r="J141" s="45">
        <f>G141/G149*100</f>
        <v>10.055646406345218</v>
      </c>
      <c r="K141" s="45">
        <v>100</v>
      </c>
      <c r="L141" s="45">
        <f t="shared" si="7"/>
        <v>67.092133681937028</v>
      </c>
      <c r="M141" s="47">
        <f t="shared" si="5"/>
        <v>10.055646406345218</v>
      </c>
      <c r="N141" s="39">
        <v>9443352</v>
      </c>
      <c r="O141" s="48">
        <f t="shared" si="6"/>
        <v>6.7465477295280296</v>
      </c>
      <c r="P141" s="262">
        <f t="shared" si="8"/>
        <v>4631848</v>
      </c>
    </row>
    <row r="142" spans="1:16" x14ac:dyDescent="0.25">
      <c r="A142" s="37">
        <v>6</v>
      </c>
      <c r="B142" s="137" t="s">
        <v>154</v>
      </c>
      <c r="C142" s="137"/>
      <c r="D142" s="203"/>
      <c r="E142" s="42"/>
      <c r="F142" s="42"/>
      <c r="G142" s="39">
        <v>2907200</v>
      </c>
      <c r="H142" s="43"/>
      <c r="I142" s="43"/>
      <c r="J142" s="45">
        <f>G142/G149*100</f>
        <v>2.0769705036181954</v>
      </c>
      <c r="K142" s="45">
        <v>100</v>
      </c>
      <c r="L142" s="45">
        <f t="shared" si="7"/>
        <v>81.82202806824435</v>
      </c>
      <c r="M142" s="47">
        <f t="shared" si="5"/>
        <v>2.0769705036181954</v>
      </c>
      <c r="N142" s="39">
        <v>2378730</v>
      </c>
      <c r="O142" s="48">
        <f t="shared" si="6"/>
        <v>1.6994193884396358</v>
      </c>
      <c r="P142" s="262">
        <f t="shared" si="8"/>
        <v>528470</v>
      </c>
    </row>
    <row r="143" spans="1:16" ht="13" x14ac:dyDescent="0.25">
      <c r="A143" s="37">
        <v>8</v>
      </c>
      <c r="B143" s="59" t="s">
        <v>183</v>
      </c>
      <c r="C143" s="40"/>
      <c r="D143" s="41"/>
      <c r="E143" s="38"/>
      <c r="F143" s="42"/>
      <c r="G143" s="39">
        <v>48816000</v>
      </c>
      <c r="H143" s="43"/>
      <c r="I143" s="43"/>
      <c r="J143" s="45">
        <f>G143/G149*100</f>
        <v>34.875272463066118</v>
      </c>
      <c r="K143" s="45">
        <v>100</v>
      </c>
      <c r="L143" s="45">
        <f t="shared" si="7"/>
        <v>100</v>
      </c>
      <c r="M143" s="47">
        <f t="shared" si="5"/>
        <v>34.875272463066118</v>
      </c>
      <c r="N143" s="39">
        <v>48816000</v>
      </c>
      <c r="O143" s="47">
        <f t="shared" si="6"/>
        <v>34.875272463066118</v>
      </c>
      <c r="P143" s="262">
        <f>G143-N143</f>
        <v>0</v>
      </c>
    </row>
    <row r="144" spans="1:16" ht="13" x14ac:dyDescent="0.25">
      <c r="A144" s="37">
        <v>9</v>
      </c>
      <c r="B144" s="59" t="s">
        <v>214</v>
      </c>
      <c r="C144" s="40"/>
      <c r="D144" s="41"/>
      <c r="E144" s="38"/>
      <c r="F144" s="42"/>
      <c r="G144" s="39">
        <v>5260000</v>
      </c>
      <c r="H144" s="43"/>
      <c r="I144" s="43"/>
      <c r="J144" s="45">
        <f>G144/G149*100</f>
        <v>3.7578649040422767</v>
      </c>
      <c r="K144" s="45">
        <f t="shared" ref="K144:K145" si="9">N144/G144*100</f>
        <v>100</v>
      </c>
      <c r="L144" s="45">
        <f t="shared" si="7"/>
        <v>100</v>
      </c>
      <c r="M144" s="47">
        <f t="shared" si="5"/>
        <v>3.7578649040422767</v>
      </c>
      <c r="N144" s="39">
        <v>5260000</v>
      </c>
      <c r="O144" s="47">
        <f t="shared" si="6"/>
        <v>3.7578649040422767</v>
      </c>
      <c r="P144" s="262">
        <f t="shared" si="8"/>
        <v>0</v>
      </c>
    </row>
    <row r="145" spans="1:16" ht="13" x14ac:dyDescent="0.25">
      <c r="A145" s="37">
        <v>10</v>
      </c>
      <c r="B145" s="59" t="s">
        <v>135</v>
      </c>
      <c r="C145" s="40"/>
      <c r="D145" s="41"/>
      <c r="E145" s="38"/>
      <c r="F145" s="42"/>
      <c r="G145" s="39">
        <v>34000000</v>
      </c>
      <c r="H145" s="43"/>
      <c r="I145" s="43"/>
      <c r="J145" s="45">
        <f>G145/G149*100</f>
        <v>24.29038150901852</v>
      </c>
      <c r="K145" s="45">
        <f t="shared" si="9"/>
        <v>100</v>
      </c>
      <c r="L145" s="45">
        <f t="shared" si="7"/>
        <v>100</v>
      </c>
      <c r="M145" s="47">
        <f t="shared" si="5"/>
        <v>24.29038150901852</v>
      </c>
      <c r="N145" s="39">
        <v>34000000</v>
      </c>
      <c r="O145" s="47">
        <f t="shared" si="6"/>
        <v>24.29038150901852</v>
      </c>
      <c r="P145" s="262">
        <f t="shared" si="8"/>
        <v>0</v>
      </c>
    </row>
    <row r="146" spans="1:16" ht="13" x14ac:dyDescent="0.25">
      <c r="A146" s="37">
        <v>13</v>
      </c>
      <c r="B146" s="59" t="s">
        <v>184</v>
      </c>
      <c r="C146" s="40"/>
      <c r="D146" s="41"/>
      <c r="E146" s="38"/>
      <c r="F146" s="42"/>
      <c r="G146" s="39">
        <v>21458000</v>
      </c>
      <c r="H146" s="43"/>
      <c r="I146" s="43"/>
      <c r="J146" s="45">
        <f>G146/G149*100</f>
        <v>15.330088424132922</v>
      </c>
      <c r="K146" s="45">
        <v>100</v>
      </c>
      <c r="L146" s="45">
        <f>N146/G146*100</f>
        <v>98.165113244477581</v>
      </c>
      <c r="M146" s="47">
        <f>J146*K146/100</f>
        <v>15.330088424132922</v>
      </c>
      <c r="N146" s="39">
        <v>21064270</v>
      </c>
      <c r="O146" s="48">
        <f>J146*L146/100</f>
        <v>15.048798662028632</v>
      </c>
      <c r="P146" s="262">
        <f>G146-N146</f>
        <v>393730</v>
      </c>
    </row>
    <row r="147" spans="1:16" ht="13" x14ac:dyDescent="0.25">
      <c r="A147" s="37"/>
      <c r="B147" s="59"/>
      <c r="C147" s="55"/>
      <c r="D147" s="56"/>
      <c r="E147" s="38"/>
      <c r="F147" s="42"/>
      <c r="G147" s="39"/>
      <c r="H147" s="43"/>
      <c r="I147" s="43"/>
      <c r="J147" s="45"/>
      <c r="K147" s="45"/>
      <c r="L147" s="45"/>
      <c r="M147" s="47"/>
      <c r="N147" s="39"/>
      <c r="O147" s="47"/>
      <c r="P147" s="262"/>
    </row>
    <row r="148" spans="1:16" ht="13" thickBot="1" x14ac:dyDescent="0.3">
      <c r="A148" s="13"/>
      <c r="B148" s="50"/>
      <c r="C148" s="51"/>
      <c r="D148" s="52"/>
      <c r="E148" s="14"/>
      <c r="F148" s="14"/>
      <c r="G148" s="15"/>
      <c r="H148" s="16"/>
      <c r="I148" s="16"/>
      <c r="J148" s="17"/>
      <c r="K148" s="18"/>
      <c r="L148" s="18"/>
      <c r="M148" s="19"/>
      <c r="N148" s="15"/>
      <c r="O148" s="19"/>
      <c r="P148" s="269"/>
    </row>
    <row r="149" spans="1:16" ht="13.5" thickBot="1" x14ac:dyDescent="0.35">
      <c r="A149" s="306" t="s">
        <v>21</v>
      </c>
      <c r="B149" s="307"/>
      <c r="C149" s="307"/>
      <c r="D149" s="307"/>
      <c r="E149" s="307"/>
      <c r="F149" s="308"/>
      <c r="G149" s="20">
        <f>SUM(G134:G146)</f>
        <v>139973100</v>
      </c>
      <c r="H149" s="21"/>
      <c r="I149" s="22"/>
      <c r="J149" s="4">
        <f>SUM(J134:J148)</f>
        <v>100</v>
      </c>
      <c r="K149" s="165">
        <f>SUM(K134:K135)/3</f>
        <v>33.333333333333336</v>
      </c>
      <c r="L149" s="165">
        <f>N149/G149*100</f>
        <v>95.509525044454975</v>
      </c>
      <c r="M149" s="5">
        <f>SUM(M134:M146)</f>
        <v>100</v>
      </c>
      <c r="N149" s="168">
        <f>SUM(N134:N147)</f>
        <v>133687643</v>
      </c>
      <c r="O149" s="5">
        <f>SUM(O134:O148)</f>
        <v>95.509525044454961</v>
      </c>
      <c r="P149" s="264">
        <f>SUM(P134:P146)</f>
        <v>6285457</v>
      </c>
    </row>
    <row r="151" spans="1:16" x14ac:dyDescent="0.25">
      <c r="L151" s="1" t="str">
        <f>L24</f>
        <v>Benteng, 31 Desember 2025</v>
      </c>
    </row>
    <row r="153" spans="1:16" x14ac:dyDescent="0.25">
      <c r="L153" s="1" t="s">
        <v>22</v>
      </c>
    </row>
    <row r="157" spans="1:16" x14ac:dyDescent="0.25">
      <c r="L157" s="2" t="s">
        <v>157</v>
      </c>
      <c r="M157" s="2"/>
      <c r="O157" s="2"/>
    </row>
    <row r="158" spans="1:16" x14ac:dyDescent="0.25">
      <c r="L158" s="142" t="s">
        <v>158</v>
      </c>
      <c r="M158" s="2"/>
      <c r="O158" s="2"/>
    </row>
    <row r="159" spans="1:16" x14ac:dyDescent="0.25">
      <c r="L159" s="142"/>
      <c r="M159" s="2"/>
      <c r="O159" s="2"/>
    </row>
    <row r="160" spans="1:16" x14ac:dyDescent="0.25">
      <c r="L160" s="2"/>
      <c r="M160" s="2"/>
      <c r="O160" s="2"/>
    </row>
    <row r="161" spans="1:15" x14ac:dyDescent="0.25">
      <c r="L161" s="2"/>
      <c r="M161" s="2"/>
      <c r="O161" s="2"/>
    </row>
    <row r="162" spans="1:15" x14ac:dyDescent="0.25">
      <c r="L162" s="2"/>
      <c r="M162" s="2"/>
      <c r="O162" s="2"/>
    </row>
    <row r="163" spans="1:15" x14ac:dyDescent="0.25">
      <c r="L163" s="2"/>
      <c r="M163" s="2"/>
      <c r="O163" s="2"/>
    </row>
    <row r="164" spans="1:15" x14ac:dyDescent="0.25">
      <c r="L164" s="2"/>
      <c r="M164" s="2"/>
      <c r="O164" s="2"/>
    </row>
    <row r="165" spans="1:15" x14ac:dyDescent="0.25">
      <c r="L165" s="2"/>
      <c r="M165" s="2"/>
      <c r="O165" s="2"/>
    </row>
    <row r="166" spans="1:15" x14ac:dyDescent="0.25">
      <c r="L166" s="2"/>
      <c r="M166" s="2"/>
      <c r="O166" s="2"/>
    </row>
    <row r="167" spans="1:15" ht="13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3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71" spans="1:15" x14ac:dyDescent="0.25">
      <c r="G171" s="258"/>
      <c r="I171" s="258"/>
      <c r="L171" s="258"/>
    </row>
    <row r="172" spans="1:15" x14ac:dyDescent="0.25">
      <c r="G172" s="258"/>
      <c r="I172" s="258"/>
    </row>
    <row r="173" spans="1:15" x14ac:dyDescent="0.25">
      <c r="G173" s="258"/>
      <c r="I173" s="258"/>
    </row>
    <row r="174" spans="1:15" x14ac:dyDescent="0.25">
      <c r="G174" s="259"/>
      <c r="I174" s="259"/>
    </row>
    <row r="175" spans="1:15" x14ac:dyDescent="0.25">
      <c r="G175" s="259"/>
    </row>
    <row r="176" spans="1:15" x14ac:dyDescent="0.25">
      <c r="G176" s="259"/>
      <c r="I176" s="258"/>
      <c r="L176" s="2"/>
      <c r="M176" s="2"/>
      <c r="O176" s="2"/>
    </row>
    <row r="177" spans="7:15" x14ac:dyDescent="0.25">
      <c r="G177" s="259"/>
      <c r="I177" s="258"/>
      <c r="L177" s="2"/>
      <c r="M177" s="2"/>
      <c r="O177" s="2"/>
    </row>
    <row r="178" spans="7:15" x14ac:dyDescent="0.25">
      <c r="G178" s="259"/>
      <c r="I178" s="258"/>
      <c r="L178" s="2"/>
      <c r="M178" s="2"/>
      <c r="O178" s="2"/>
    </row>
    <row r="179" spans="7:15" x14ac:dyDescent="0.25">
      <c r="G179" s="259"/>
      <c r="I179" s="259"/>
      <c r="L179" s="142"/>
      <c r="M179" s="2"/>
      <c r="O179" s="2"/>
    </row>
    <row r="180" spans="7:15" x14ac:dyDescent="0.25">
      <c r="G180" s="259"/>
      <c r="L180" s="2"/>
      <c r="M180" s="2"/>
      <c r="O180" s="2"/>
    </row>
    <row r="181" spans="7:15" x14ac:dyDescent="0.25">
      <c r="G181" s="259">
        <v>2502000</v>
      </c>
      <c r="L181" s="2"/>
      <c r="M181" s="2"/>
      <c r="O181" s="2"/>
    </row>
    <row r="182" spans="7:15" x14ac:dyDescent="0.25">
      <c r="G182" s="259">
        <v>2329200</v>
      </c>
      <c r="I182" s="205">
        <f>I176+I179</f>
        <v>0</v>
      </c>
      <c r="L182" s="2"/>
      <c r="M182" s="2"/>
      <c r="O182" s="2"/>
    </row>
    <row r="183" spans="7:15" x14ac:dyDescent="0.25">
      <c r="G183" s="259">
        <v>2502000</v>
      </c>
      <c r="L183" s="2"/>
      <c r="M183" s="2"/>
      <c r="O183" s="2"/>
    </row>
    <row r="184" spans="7:15" x14ac:dyDescent="0.25">
      <c r="G184" s="259">
        <v>2116800</v>
      </c>
      <c r="L184" s="2"/>
      <c r="M184" s="2"/>
      <c r="O184" s="2"/>
    </row>
    <row r="185" spans="7:15" x14ac:dyDescent="0.25">
      <c r="G185" s="259">
        <v>3238000</v>
      </c>
      <c r="L185" s="2"/>
      <c r="M185" s="2"/>
      <c r="O185" s="2"/>
    </row>
    <row r="186" spans="7:15" x14ac:dyDescent="0.25">
      <c r="G186" s="259">
        <v>3238000</v>
      </c>
      <c r="I186" t="s">
        <v>167</v>
      </c>
      <c r="L186" s="2"/>
      <c r="M186" s="2"/>
      <c r="O186" s="2"/>
    </row>
    <row r="187" spans="7:15" x14ac:dyDescent="0.25">
      <c r="G187" s="254">
        <f>SUM(G171:G186)</f>
        <v>15926000</v>
      </c>
      <c r="L187" s="2"/>
      <c r="M187" s="2"/>
      <c r="O187" s="2"/>
    </row>
    <row r="188" spans="7:15" x14ac:dyDescent="0.25">
      <c r="L188" s="2"/>
      <c r="M188" s="2"/>
      <c r="O188" s="2"/>
    </row>
    <row r="189" spans="7:15" x14ac:dyDescent="0.25">
      <c r="I189" s="258">
        <v>15768000</v>
      </c>
      <c r="L189" s="2"/>
      <c r="M189" s="2"/>
      <c r="O189" s="2"/>
    </row>
    <row r="190" spans="7:15" x14ac:dyDescent="0.25">
      <c r="I190" s="258">
        <v>5762992</v>
      </c>
      <c r="L190" s="2"/>
      <c r="M190" s="2"/>
      <c r="O190" s="2"/>
    </row>
    <row r="191" spans="7:15" x14ac:dyDescent="0.25">
      <c r="L191" s="2"/>
      <c r="M191" s="2"/>
      <c r="O191" s="2"/>
    </row>
    <row r="192" spans="7:15" x14ac:dyDescent="0.25">
      <c r="I192" s="205">
        <f>I189+I190</f>
        <v>21530992</v>
      </c>
      <c r="L192" s="2"/>
      <c r="M192" s="2"/>
      <c r="O192" s="2"/>
    </row>
    <row r="193" spans="7:15" x14ac:dyDescent="0.25">
      <c r="L193" s="2"/>
      <c r="M193" s="2"/>
      <c r="O193" s="2"/>
    </row>
    <row r="194" spans="7:15" x14ac:dyDescent="0.25">
      <c r="L194" s="2"/>
      <c r="M194" s="2"/>
      <c r="O194" s="2"/>
    </row>
    <row r="195" spans="7:15" x14ac:dyDescent="0.25">
      <c r="G195" s="258">
        <v>25788400</v>
      </c>
      <c r="L195" s="2"/>
      <c r="M195" s="2"/>
      <c r="O195" s="2"/>
    </row>
    <row r="196" spans="7:15" x14ac:dyDescent="0.25">
      <c r="G196" s="258">
        <v>2402000</v>
      </c>
      <c r="L196" s="2"/>
      <c r="M196" s="2"/>
      <c r="O196" s="2"/>
    </row>
    <row r="197" spans="7:15" x14ac:dyDescent="0.25">
      <c r="G197" s="205">
        <f>G195+G196</f>
        <v>28190400</v>
      </c>
      <c r="L197" s="2"/>
      <c r="M197" s="2"/>
      <c r="O197" s="2"/>
    </row>
    <row r="198" spans="7:15" x14ac:dyDescent="0.25">
      <c r="L198" s="2"/>
      <c r="M198" s="2"/>
      <c r="O198" s="2"/>
    </row>
    <row r="199" spans="7:15" x14ac:dyDescent="0.25">
      <c r="L199" s="2"/>
      <c r="M199" s="2"/>
      <c r="O199" s="2"/>
    </row>
    <row r="200" spans="7:15" x14ac:dyDescent="0.25">
      <c r="L200" s="2"/>
      <c r="M200" s="2"/>
      <c r="O200" s="2"/>
    </row>
    <row r="201" spans="7:15" x14ac:dyDescent="0.25">
      <c r="L201" s="2"/>
      <c r="M201" s="2"/>
      <c r="O201" s="2"/>
    </row>
    <row r="202" spans="7:15" x14ac:dyDescent="0.25">
      <c r="L202" s="2"/>
      <c r="M202" s="2"/>
      <c r="O202" s="2"/>
    </row>
    <row r="203" spans="7:15" x14ac:dyDescent="0.25">
      <c r="L203" s="2"/>
      <c r="M203" s="2"/>
      <c r="O203" s="2"/>
    </row>
    <row r="204" spans="7:15" x14ac:dyDescent="0.25">
      <c r="L204" s="2"/>
      <c r="M204" s="2"/>
      <c r="O204" s="2"/>
    </row>
    <row r="205" spans="7:15" x14ac:dyDescent="0.25">
      <c r="L205" s="2"/>
      <c r="M205" s="2"/>
      <c r="O205" s="2"/>
    </row>
    <row r="206" spans="7:15" x14ac:dyDescent="0.25">
      <c r="L206" s="1" t="e">
        <f>#REF!</f>
        <v>#REF!</v>
      </c>
      <c r="M206" s="2"/>
      <c r="O206" s="2"/>
    </row>
    <row r="207" spans="7:15" x14ac:dyDescent="0.25">
      <c r="M207" s="2"/>
      <c r="O207" s="2"/>
    </row>
    <row r="208" spans="7:15" x14ac:dyDescent="0.25">
      <c r="M208" s="2"/>
      <c r="O208" s="2"/>
    </row>
    <row r="209" spans="13:15" x14ac:dyDescent="0.25">
      <c r="M209" s="2"/>
      <c r="O209" s="2"/>
    </row>
  </sheetData>
  <mergeCells count="80">
    <mergeCell ref="A149:F149"/>
    <mergeCell ref="A106:F106"/>
    <mergeCell ref="P9:P11"/>
    <mergeCell ref="P48:P50"/>
    <mergeCell ref="A60:F60"/>
    <mergeCell ref="A48:A50"/>
    <mergeCell ref="B48:D50"/>
    <mergeCell ref="E48:F48"/>
    <mergeCell ref="E49:E50"/>
    <mergeCell ref="F49:F50"/>
    <mergeCell ref="B51:D51"/>
    <mergeCell ref="B52:D52"/>
    <mergeCell ref="F10:F11"/>
    <mergeCell ref="N49:O49"/>
    <mergeCell ref="H48:H50"/>
    <mergeCell ref="I48:I50"/>
    <mergeCell ref="A1:O1"/>
    <mergeCell ref="A2:O2"/>
    <mergeCell ref="A3:O3"/>
    <mergeCell ref="G9:G11"/>
    <mergeCell ref="M48:O48"/>
    <mergeCell ref="A9:A11"/>
    <mergeCell ref="B9:D11"/>
    <mergeCell ref="E9:F9"/>
    <mergeCell ref="B12:D12"/>
    <mergeCell ref="B13:D13"/>
    <mergeCell ref="K9:L9"/>
    <mergeCell ref="M9:O9"/>
    <mergeCell ref="K10:K11"/>
    <mergeCell ref="H9:H11"/>
    <mergeCell ref="I9:I11"/>
    <mergeCell ref="J9:J11"/>
    <mergeCell ref="N10:O10"/>
    <mergeCell ref="A22:F22"/>
    <mergeCell ref="B18:D18"/>
    <mergeCell ref="K48:L48"/>
    <mergeCell ref="E10:E11"/>
    <mergeCell ref="G48:G50"/>
    <mergeCell ref="L10:L11"/>
    <mergeCell ref="M10:M11"/>
    <mergeCell ref="J48:J50"/>
    <mergeCell ref="K49:K50"/>
    <mergeCell ref="L49:L50"/>
    <mergeCell ref="M49:M50"/>
    <mergeCell ref="M89:O89"/>
    <mergeCell ref="P89:P91"/>
    <mergeCell ref="K90:K91"/>
    <mergeCell ref="L90:L91"/>
    <mergeCell ref="M90:M91"/>
    <mergeCell ref="N90:O90"/>
    <mergeCell ref="K89:L89"/>
    <mergeCell ref="B92:D92"/>
    <mergeCell ref="B93:D93"/>
    <mergeCell ref="I89:I91"/>
    <mergeCell ref="J89:J91"/>
    <mergeCell ref="A89:A91"/>
    <mergeCell ref="B89:D91"/>
    <mergeCell ref="E89:F89"/>
    <mergeCell ref="G89:G91"/>
    <mergeCell ref="H89:H91"/>
    <mergeCell ref="E90:E91"/>
    <mergeCell ref="F90:F91"/>
    <mergeCell ref="P129:P131"/>
    <mergeCell ref="E130:E131"/>
    <mergeCell ref="F130:F131"/>
    <mergeCell ref="K130:K131"/>
    <mergeCell ref="L130:L131"/>
    <mergeCell ref="M130:M131"/>
    <mergeCell ref="N130:O130"/>
    <mergeCell ref="G129:G131"/>
    <mergeCell ref="H129:H131"/>
    <mergeCell ref="I129:I131"/>
    <mergeCell ref="J129:J131"/>
    <mergeCell ref="K129:L129"/>
    <mergeCell ref="E129:F129"/>
    <mergeCell ref="B132:D132"/>
    <mergeCell ref="B133:D133"/>
    <mergeCell ref="M129:O129"/>
    <mergeCell ref="A129:A131"/>
    <mergeCell ref="B129:D131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0"/>
  </sheetPr>
  <dimension ref="A1:P345"/>
  <sheetViews>
    <sheetView view="pageBreakPreview" topLeftCell="D268" zoomScale="106" zoomScaleSheetLayoutView="106" workbookViewId="0">
      <selection activeCell="D290" sqref="D290"/>
    </sheetView>
  </sheetViews>
  <sheetFormatPr defaultColWidth="9.1796875" defaultRowHeight="12.5" x14ac:dyDescent="0.25"/>
  <cols>
    <col min="1" max="1" width="8.81640625" style="1" customWidth="1"/>
    <col min="2" max="2" width="2" style="1" customWidth="1"/>
    <col min="3" max="3" width="8.54296875" style="1" customWidth="1"/>
    <col min="4" max="4" width="39.08984375" style="1" customWidth="1"/>
    <col min="5" max="5" width="5.81640625" style="1" customWidth="1"/>
    <col min="6" max="6" width="5.453125" style="1" customWidth="1"/>
    <col min="7" max="7" width="12" style="1" customWidth="1"/>
    <col min="8" max="8" width="7.81640625" style="1" customWidth="1"/>
    <col min="9" max="9" width="10.453125" style="1" customWidth="1"/>
    <col min="10" max="10" width="7.453125" style="1" customWidth="1"/>
    <col min="11" max="11" width="11.36328125" style="1" customWidth="1"/>
    <col min="12" max="12" width="10.26953125" style="1" customWidth="1"/>
    <col min="13" max="13" width="11.1796875" style="1" customWidth="1"/>
    <col min="14" max="14" width="12" style="1" customWidth="1"/>
    <col min="15" max="15" width="9.36328125" style="1" customWidth="1"/>
    <col min="16" max="16" width="12.45312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3" x14ac:dyDescent="0.3">
      <c r="A5" s="6" t="s">
        <v>33</v>
      </c>
      <c r="B5" s="6" t="s">
        <v>30</v>
      </c>
      <c r="C5" s="6" t="s">
        <v>73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26</v>
      </c>
      <c r="B6" s="6" t="s">
        <v>30</v>
      </c>
      <c r="C6" s="6" t="s">
        <v>62</v>
      </c>
      <c r="D6" s="6"/>
      <c r="E6" s="6"/>
      <c r="F6" s="6"/>
      <c r="G6" s="6"/>
      <c r="H6" s="6"/>
      <c r="I6" s="217"/>
      <c r="J6" s="6"/>
      <c r="K6" s="6"/>
      <c r="L6" s="6"/>
      <c r="M6" s="6"/>
      <c r="N6" s="6"/>
      <c r="O6" s="6"/>
    </row>
    <row r="7" spans="1:16" ht="13" x14ac:dyDescent="0.3">
      <c r="A7" s="6" t="s">
        <v>32</v>
      </c>
      <c r="B7" s="6" t="s">
        <v>30</v>
      </c>
      <c r="C7" s="6" t="s">
        <v>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5" customHeight="1" thickBot="1" x14ac:dyDescent="0.3">
      <c r="E8" s="7"/>
      <c r="F8" s="7"/>
      <c r="G8" s="7"/>
      <c r="H8" s="7"/>
      <c r="I8" s="7"/>
      <c r="J8" s="7"/>
      <c r="K8" s="7"/>
      <c r="L8" s="7"/>
      <c r="M8" s="7" t="str">
        <f>'B'' IDA'!M8</f>
        <v>Keadaan  Desember  2025</v>
      </c>
      <c r="N8" s="7"/>
    </row>
    <row r="9" spans="1:16" ht="26.25" customHeight="1" thickBot="1" x14ac:dyDescent="0.35">
      <c r="A9" s="313" t="s">
        <v>12</v>
      </c>
      <c r="B9" s="316" t="s">
        <v>13</v>
      </c>
      <c r="C9" s="317"/>
      <c r="D9" s="318"/>
      <c r="E9" s="309" t="s">
        <v>14</v>
      </c>
      <c r="F9" s="311"/>
      <c r="G9" s="313" t="s">
        <v>47</v>
      </c>
      <c r="H9" s="313" t="s">
        <v>15</v>
      </c>
      <c r="I9" s="313" t="s">
        <v>16</v>
      </c>
      <c r="J9" s="313" t="s">
        <v>42</v>
      </c>
      <c r="K9" s="306" t="s">
        <v>17</v>
      </c>
      <c r="L9" s="308"/>
      <c r="M9" s="309" t="s">
        <v>3</v>
      </c>
      <c r="N9" s="310"/>
      <c r="O9" s="311"/>
      <c r="P9" s="312" t="s">
        <v>4</v>
      </c>
    </row>
    <row r="10" spans="1:16" ht="13.9" customHeight="1" thickBot="1" x14ac:dyDescent="0.35">
      <c r="A10" s="315"/>
      <c r="B10" s="319"/>
      <c r="C10" s="320"/>
      <c r="D10" s="321"/>
      <c r="E10" s="313" t="s">
        <v>18</v>
      </c>
      <c r="F10" s="313" t="s">
        <v>19</v>
      </c>
      <c r="G10" s="315"/>
      <c r="H10" s="315"/>
      <c r="I10" s="315"/>
      <c r="J10" s="315"/>
      <c r="K10" s="313" t="s">
        <v>8</v>
      </c>
      <c r="L10" s="313" t="s">
        <v>9</v>
      </c>
      <c r="M10" s="313" t="s">
        <v>8</v>
      </c>
      <c r="N10" s="306" t="s">
        <v>9</v>
      </c>
      <c r="O10" s="308"/>
      <c r="P10" s="312"/>
    </row>
    <row r="11" spans="1:16" ht="13.5" thickBot="1" x14ac:dyDescent="0.35">
      <c r="A11" s="314"/>
      <c r="B11" s="322"/>
      <c r="C11" s="323"/>
      <c r="D11" s="324"/>
      <c r="E11" s="314"/>
      <c r="F11" s="314"/>
      <c r="G11" s="314"/>
      <c r="H11" s="314"/>
      <c r="I11" s="314"/>
      <c r="J11" s="314"/>
      <c r="K11" s="314"/>
      <c r="L11" s="314"/>
      <c r="M11" s="314"/>
      <c r="N11" s="8" t="s">
        <v>20</v>
      </c>
      <c r="O11" s="8" t="s">
        <v>10</v>
      </c>
      <c r="P11" s="312"/>
    </row>
    <row r="12" spans="1:16" ht="13.5" thickBot="1" x14ac:dyDescent="0.35">
      <c r="A12" s="9">
        <v>1</v>
      </c>
      <c r="B12" s="300">
        <v>2</v>
      </c>
      <c r="C12" s="325"/>
      <c r="D12" s="326"/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</row>
    <row r="13" spans="1:16" ht="13" x14ac:dyDescent="0.3">
      <c r="A13" s="11"/>
      <c r="B13" s="327"/>
      <c r="C13" s="328"/>
      <c r="D13" s="329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2"/>
    </row>
    <row r="14" spans="1:16" ht="15" customHeight="1" x14ac:dyDescent="0.25">
      <c r="A14" s="37">
        <v>1</v>
      </c>
      <c r="B14" s="169" t="s">
        <v>83</v>
      </c>
      <c r="C14" s="170"/>
      <c r="D14" s="171"/>
      <c r="E14" s="38"/>
      <c r="F14" s="38"/>
      <c r="G14" s="39">
        <v>216300</v>
      </c>
      <c r="H14" s="28"/>
      <c r="I14" s="28"/>
      <c r="J14" s="35">
        <f>G14/G22*100</f>
        <v>3.2791110167821351</v>
      </c>
      <c r="K14" s="33">
        <v>100</v>
      </c>
      <c r="L14" s="33">
        <f>N14/G14*100</f>
        <v>95.025889967637539</v>
      </c>
      <c r="M14" s="35">
        <f>J14*K14/100</f>
        <v>3.2791110167821351</v>
      </c>
      <c r="N14" s="74">
        <v>205541</v>
      </c>
      <c r="O14" s="35">
        <f>J14*L14/100</f>
        <v>3.1160044267240723</v>
      </c>
      <c r="P14" s="125">
        <f>G14-N14</f>
        <v>10759</v>
      </c>
    </row>
    <row r="15" spans="1:16" ht="15" customHeight="1" x14ac:dyDescent="0.25">
      <c r="A15" s="37">
        <v>2</v>
      </c>
      <c r="B15" s="59" t="s">
        <v>82</v>
      </c>
      <c r="C15" s="55"/>
      <c r="D15" s="56"/>
      <c r="E15" s="42"/>
      <c r="F15" s="42"/>
      <c r="G15" s="39">
        <v>100000</v>
      </c>
      <c r="H15" s="31"/>
      <c r="I15" s="31"/>
      <c r="J15" s="35">
        <f>G15/G22*100</f>
        <v>1.5160013947212831</v>
      </c>
      <c r="K15" s="33">
        <v>100</v>
      </c>
      <c r="L15" s="33">
        <f>N15/G15*100</f>
        <v>70</v>
      </c>
      <c r="M15" s="35">
        <f>J15*K15/100</f>
        <v>1.5160013947212831</v>
      </c>
      <c r="N15" s="256">
        <v>70000</v>
      </c>
      <c r="O15" s="35">
        <f>J15*L15/100</f>
        <v>1.0612009763048982</v>
      </c>
      <c r="P15" s="257">
        <f>G15-N15</f>
        <v>30000</v>
      </c>
    </row>
    <row r="16" spans="1:16" ht="15" customHeight="1" x14ac:dyDescent="0.25">
      <c r="A16" s="13">
        <v>3</v>
      </c>
      <c r="B16" s="137" t="s">
        <v>154</v>
      </c>
      <c r="C16" s="137"/>
      <c r="D16" s="203"/>
      <c r="E16" s="14"/>
      <c r="F16" s="14"/>
      <c r="G16" s="15">
        <v>332000</v>
      </c>
      <c r="H16" s="16"/>
      <c r="I16" s="16"/>
      <c r="J16" s="19">
        <f>G16/G22*100</f>
        <v>5.03312463047466</v>
      </c>
      <c r="K16" s="33">
        <v>100</v>
      </c>
      <c r="L16" s="33">
        <f>N16/G16*100</f>
        <v>88.960843373493987</v>
      </c>
      <c r="M16" s="35">
        <f>J16*K16/100</f>
        <v>5.03312463047466</v>
      </c>
      <c r="N16" s="72">
        <v>295350</v>
      </c>
      <c r="O16" s="35">
        <f>J16*L16/100</f>
        <v>4.4775101193093105</v>
      </c>
      <c r="P16" s="138">
        <f>G16-N16</f>
        <v>36650</v>
      </c>
    </row>
    <row r="17" spans="1:16" ht="15" customHeight="1" x14ac:dyDescent="0.25">
      <c r="A17" s="13">
        <v>4</v>
      </c>
      <c r="B17" s="137" t="s">
        <v>155</v>
      </c>
      <c r="C17" s="137"/>
      <c r="D17" s="203"/>
      <c r="E17" s="14"/>
      <c r="F17" s="14"/>
      <c r="G17" s="15">
        <v>5948000</v>
      </c>
      <c r="H17" s="16"/>
      <c r="I17" s="16"/>
      <c r="J17" s="19">
        <f>G17/G22*100</f>
        <v>90.171762958021915</v>
      </c>
      <c r="K17" s="33">
        <v>100</v>
      </c>
      <c r="L17" s="33">
        <f>N17/G17*100</f>
        <v>97.637861466038999</v>
      </c>
      <c r="M17" s="35">
        <f>J17*K17/100</f>
        <v>90.171762958021915</v>
      </c>
      <c r="N17" s="72">
        <v>5807500</v>
      </c>
      <c r="O17" s="35">
        <f>J17*L17/100</f>
        <v>88.041780998438497</v>
      </c>
      <c r="P17" s="138">
        <f>G17-N17</f>
        <v>140500</v>
      </c>
    </row>
    <row r="18" spans="1:16" ht="15" customHeight="1" x14ac:dyDescent="0.25">
      <c r="A18" s="13"/>
      <c r="B18" s="137"/>
      <c r="C18" s="137"/>
      <c r="D18" s="203"/>
      <c r="E18" s="14"/>
      <c r="F18" s="14"/>
      <c r="G18" s="15"/>
      <c r="H18" s="16"/>
      <c r="I18" s="16"/>
      <c r="J18" s="19"/>
      <c r="K18" s="33"/>
      <c r="L18" s="33"/>
      <c r="M18" s="35"/>
      <c r="N18" s="72"/>
      <c r="O18" s="35"/>
      <c r="P18" s="138"/>
    </row>
    <row r="19" spans="1:16" ht="15" customHeight="1" x14ac:dyDescent="0.25">
      <c r="A19" s="37"/>
      <c r="B19" s="59"/>
      <c r="C19" s="55"/>
      <c r="D19" s="56"/>
      <c r="E19" s="42"/>
      <c r="F19" s="42"/>
      <c r="G19" s="39"/>
      <c r="H19" s="31"/>
      <c r="I19" s="31"/>
      <c r="J19" s="35"/>
      <c r="K19" s="33"/>
      <c r="L19" s="33"/>
      <c r="M19" s="35"/>
      <c r="N19" s="74"/>
      <c r="O19" s="35"/>
      <c r="P19" s="125"/>
    </row>
    <row r="20" spans="1:16" x14ac:dyDescent="0.25">
      <c r="A20" s="37"/>
      <c r="B20" s="59"/>
      <c r="C20" s="55"/>
      <c r="D20" s="56"/>
      <c r="E20" s="42"/>
      <c r="F20" s="42"/>
      <c r="G20" s="39"/>
      <c r="H20" s="31"/>
      <c r="I20" s="31"/>
      <c r="J20" s="35"/>
      <c r="K20" s="33"/>
      <c r="L20" s="33"/>
      <c r="M20" s="35"/>
      <c r="N20" s="74"/>
      <c r="O20" s="35"/>
      <c r="P20" s="125"/>
    </row>
    <row r="21" spans="1:16" ht="13" thickBot="1" x14ac:dyDescent="0.3">
      <c r="A21" s="13"/>
      <c r="B21" s="50"/>
      <c r="C21" s="51"/>
      <c r="D21" s="52"/>
      <c r="E21" s="14"/>
      <c r="F21" s="14"/>
      <c r="G21" s="15"/>
      <c r="H21" s="16"/>
      <c r="I21" s="16"/>
      <c r="J21" s="17"/>
      <c r="K21" s="18"/>
      <c r="L21" s="18"/>
      <c r="M21" s="19"/>
      <c r="N21" s="15"/>
      <c r="O21" s="19"/>
      <c r="P21" s="138"/>
    </row>
    <row r="22" spans="1:16" ht="14.5" customHeight="1" thickBot="1" x14ac:dyDescent="0.35">
      <c r="A22" s="306" t="s">
        <v>21</v>
      </c>
      <c r="B22" s="307"/>
      <c r="C22" s="307"/>
      <c r="D22" s="307"/>
      <c r="E22" s="307"/>
      <c r="F22" s="308"/>
      <c r="G22" s="20">
        <f>SUM(G14:G21)</f>
        <v>6596300</v>
      </c>
      <c r="H22" s="21"/>
      <c r="I22" s="22"/>
      <c r="J22" s="4">
        <f>SUM(J14:J21)</f>
        <v>100</v>
      </c>
      <c r="K22" s="165">
        <f>SUM(K14:K20)/6</f>
        <v>66.666666666666671</v>
      </c>
      <c r="L22" s="165">
        <f>N22/G22*100</f>
        <v>96.696496520776805</v>
      </c>
      <c r="M22" s="5">
        <f>SUM(M14:M21)</f>
        <v>100</v>
      </c>
      <c r="N22" s="23">
        <f>SUM(N14:N17)</f>
        <v>6378391</v>
      </c>
      <c r="O22" s="4">
        <f>SUM(O14:O21)</f>
        <v>96.696496520776776</v>
      </c>
      <c r="P22" s="180">
        <f>SUM(P14:P17)</f>
        <v>217909</v>
      </c>
    </row>
    <row r="24" spans="1:16" x14ac:dyDescent="0.25">
      <c r="L24" s="142" t="s">
        <v>240</v>
      </c>
      <c r="M24" s="142"/>
      <c r="N24" s="142"/>
    </row>
    <row r="25" spans="1:16" x14ac:dyDescent="0.25">
      <c r="L25" s="254"/>
      <c r="M25" s="205"/>
    </row>
    <row r="26" spans="1:16" x14ac:dyDescent="0.25">
      <c r="L26" s="1" t="s">
        <v>22</v>
      </c>
    </row>
    <row r="30" spans="1:16" x14ac:dyDescent="0.25">
      <c r="L30" s="2" t="s">
        <v>242</v>
      </c>
      <c r="M30" s="2"/>
      <c r="O30" s="2"/>
    </row>
    <row r="31" spans="1:16" x14ac:dyDescent="0.25">
      <c r="L31" s="142" t="s">
        <v>243</v>
      </c>
      <c r="M31" s="2"/>
      <c r="O31" s="2"/>
    </row>
    <row r="32" spans="1:16" x14ac:dyDescent="0.25">
      <c r="L32" s="142"/>
      <c r="M32" s="2"/>
      <c r="O32" s="2"/>
    </row>
    <row r="33" spans="1:16" x14ac:dyDescent="0.25">
      <c r="L33" s="142"/>
      <c r="M33" s="2"/>
      <c r="O33" s="2"/>
    </row>
    <row r="34" spans="1:16" x14ac:dyDescent="0.25">
      <c r="L34" s="142"/>
      <c r="M34" s="2"/>
      <c r="O34" s="2"/>
    </row>
    <row r="35" spans="1:16" x14ac:dyDescent="0.25">
      <c r="L35" s="142"/>
      <c r="M35" s="2"/>
      <c r="O35" s="2"/>
    </row>
    <row r="36" spans="1:16" x14ac:dyDescent="0.25">
      <c r="L36" s="142"/>
      <c r="M36" s="2"/>
      <c r="O36" s="2"/>
    </row>
    <row r="37" spans="1:16" x14ac:dyDescent="0.25">
      <c r="L37" s="142"/>
      <c r="M37" s="2"/>
      <c r="O37" s="2"/>
    </row>
    <row r="38" spans="1:16" ht="13" x14ac:dyDescent="0.3">
      <c r="A38" s="6" t="s">
        <v>26</v>
      </c>
      <c r="B38" s="6" t="s">
        <v>30</v>
      </c>
      <c r="C38" s="6" t="s">
        <v>123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6" ht="13" x14ac:dyDescent="0.3">
      <c r="A39" s="6" t="s">
        <v>32</v>
      </c>
      <c r="B39" s="6" t="s">
        <v>30</v>
      </c>
      <c r="C39" s="6" t="s">
        <v>31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6" ht="13" thickBot="1" x14ac:dyDescent="0.3">
      <c r="E40" s="7"/>
      <c r="F40" s="7"/>
      <c r="G40" s="7"/>
      <c r="H40" s="7"/>
      <c r="I40" s="7"/>
      <c r="J40" s="7"/>
      <c r="K40" s="7"/>
      <c r="L40" s="7"/>
      <c r="M40" s="7" t="str">
        <f>M8</f>
        <v>Keadaan  Desember  2025</v>
      </c>
      <c r="N40" s="7"/>
    </row>
    <row r="41" spans="1:16" ht="25.5" customHeight="1" thickBot="1" x14ac:dyDescent="0.35">
      <c r="A41" s="313" t="s">
        <v>12</v>
      </c>
      <c r="B41" s="316" t="s">
        <v>13</v>
      </c>
      <c r="C41" s="317"/>
      <c r="D41" s="318"/>
      <c r="E41" s="309" t="s">
        <v>14</v>
      </c>
      <c r="F41" s="311"/>
      <c r="G41" s="313" t="s">
        <v>47</v>
      </c>
      <c r="H41" s="313" t="s">
        <v>15</v>
      </c>
      <c r="I41" s="313" t="s">
        <v>16</v>
      </c>
      <c r="J41" s="313" t="s">
        <v>39</v>
      </c>
      <c r="K41" s="306" t="s">
        <v>17</v>
      </c>
      <c r="L41" s="308"/>
      <c r="M41" s="309" t="s">
        <v>3</v>
      </c>
      <c r="N41" s="310"/>
      <c r="O41" s="311"/>
      <c r="P41" s="312" t="s">
        <v>4</v>
      </c>
    </row>
    <row r="42" spans="1:16" ht="13.5" thickBot="1" x14ac:dyDescent="0.35">
      <c r="A42" s="315"/>
      <c r="B42" s="319"/>
      <c r="C42" s="320"/>
      <c r="D42" s="321"/>
      <c r="E42" s="313" t="s">
        <v>18</v>
      </c>
      <c r="F42" s="313" t="s">
        <v>19</v>
      </c>
      <c r="G42" s="315"/>
      <c r="H42" s="315"/>
      <c r="I42" s="315"/>
      <c r="J42" s="315"/>
      <c r="K42" s="313" t="s">
        <v>8</v>
      </c>
      <c r="L42" s="313" t="s">
        <v>9</v>
      </c>
      <c r="M42" s="313" t="s">
        <v>8</v>
      </c>
      <c r="N42" s="306" t="s">
        <v>9</v>
      </c>
      <c r="O42" s="308"/>
      <c r="P42" s="312"/>
    </row>
    <row r="43" spans="1:16" ht="13.5" thickBot="1" x14ac:dyDescent="0.35">
      <c r="A43" s="314"/>
      <c r="B43" s="322"/>
      <c r="C43" s="323"/>
      <c r="D43" s="324"/>
      <c r="E43" s="314"/>
      <c r="F43" s="314"/>
      <c r="G43" s="314"/>
      <c r="H43" s="314"/>
      <c r="I43" s="314"/>
      <c r="J43" s="314"/>
      <c r="K43" s="314"/>
      <c r="L43" s="314"/>
      <c r="M43" s="314"/>
      <c r="N43" s="8" t="s">
        <v>20</v>
      </c>
      <c r="O43" s="8" t="s">
        <v>10</v>
      </c>
      <c r="P43" s="312"/>
    </row>
    <row r="44" spans="1:16" ht="13.5" thickBot="1" x14ac:dyDescent="0.35">
      <c r="A44" s="9">
        <v>1</v>
      </c>
      <c r="B44" s="300">
        <v>2</v>
      </c>
      <c r="C44" s="325"/>
      <c r="D44" s="326"/>
      <c r="E44" s="10">
        <v>3</v>
      </c>
      <c r="F44" s="10">
        <v>4</v>
      </c>
      <c r="G44" s="10">
        <v>5</v>
      </c>
      <c r="H44" s="10">
        <v>6</v>
      </c>
      <c r="I44" s="10">
        <v>7</v>
      </c>
      <c r="J44" s="10">
        <v>8</v>
      </c>
      <c r="K44" s="10">
        <v>9</v>
      </c>
      <c r="L44" s="10">
        <v>10</v>
      </c>
      <c r="M44" s="10">
        <v>11</v>
      </c>
      <c r="N44" s="10">
        <v>12</v>
      </c>
      <c r="O44" s="10">
        <v>13</v>
      </c>
      <c r="P44" s="10">
        <v>14</v>
      </c>
    </row>
    <row r="45" spans="1:16" ht="13" x14ac:dyDescent="0.3">
      <c r="A45" s="11"/>
      <c r="B45" s="327"/>
      <c r="C45" s="328"/>
      <c r="D45" s="329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2"/>
    </row>
    <row r="46" spans="1:16" ht="13" x14ac:dyDescent="0.25">
      <c r="A46" s="37">
        <v>1</v>
      </c>
      <c r="B46" s="169" t="s">
        <v>83</v>
      </c>
      <c r="C46" s="170"/>
      <c r="D46" s="171"/>
      <c r="E46" s="38"/>
      <c r="F46" s="38"/>
      <c r="G46" s="39">
        <v>536000</v>
      </c>
      <c r="H46" s="28"/>
      <c r="I46" s="28"/>
      <c r="J46" s="35">
        <f>G46/G56*100</f>
        <v>0.65469886905656183</v>
      </c>
      <c r="K46" s="33">
        <v>100</v>
      </c>
      <c r="L46" s="33">
        <f t="shared" ref="L46:L54" si="0">N46/G46*100</f>
        <v>93.324440298507454</v>
      </c>
      <c r="M46" s="35">
        <f t="shared" ref="M46:M55" si="1">J46*K46/100</f>
        <v>0.65469886905656183</v>
      </c>
      <c r="N46" s="74">
        <v>500219</v>
      </c>
      <c r="O46" s="35">
        <f t="shared" ref="O46:O55" si="2">J46*L46/100</f>
        <v>0.61099405518769456</v>
      </c>
      <c r="P46" s="125">
        <f t="shared" ref="P46:P55" si="3">G46-N46</f>
        <v>35781</v>
      </c>
    </row>
    <row r="47" spans="1:16" ht="13" x14ac:dyDescent="0.25">
      <c r="A47" s="37">
        <v>2</v>
      </c>
      <c r="B47" s="59" t="s">
        <v>153</v>
      </c>
      <c r="C47" s="55"/>
      <c r="D47" s="56"/>
      <c r="E47" s="38"/>
      <c r="F47" s="38"/>
      <c r="G47" s="39">
        <v>922200</v>
      </c>
      <c r="H47" s="31"/>
      <c r="I47" s="31"/>
      <c r="J47" s="35">
        <f>G47/G56*100</f>
        <v>1.1264240616491816</v>
      </c>
      <c r="K47" s="33">
        <v>100</v>
      </c>
      <c r="L47" s="33">
        <f t="shared" si="0"/>
        <v>80.080242897419225</v>
      </c>
      <c r="M47" s="35">
        <f t="shared" si="1"/>
        <v>1.1264240616491816</v>
      </c>
      <c r="N47" s="74">
        <v>738500</v>
      </c>
      <c r="O47" s="35">
        <f t="shared" si="2"/>
        <v>0.90204312462363989</v>
      </c>
      <c r="P47" s="125">
        <f t="shared" si="3"/>
        <v>183700</v>
      </c>
    </row>
    <row r="48" spans="1:16" x14ac:dyDescent="0.25">
      <c r="A48" s="37">
        <v>3</v>
      </c>
      <c r="B48" s="59" t="s">
        <v>82</v>
      </c>
      <c r="C48" s="55"/>
      <c r="D48" s="56"/>
      <c r="E48" s="42"/>
      <c r="F48" s="42"/>
      <c r="G48" s="39">
        <v>956700</v>
      </c>
      <c r="H48" s="31"/>
      <c r="I48" s="31"/>
      <c r="J48" s="35">
        <f>G48/G56*100</f>
        <v>1.1685641940791283</v>
      </c>
      <c r="K48" s="33">
        <v>100</v>
      </c>
      <c r="L48" s="33">
        <f t="shared" si="0"/>
        <v>88.119055085188663</v>
      </c>
      <c r="M48" s="35">
        <f t="shared" si="1"/>
        <v>1.1685641940791283</v>
      </c>
      <c r="N48" s="74">
        <v>843035</v>
      </c>
      <c r="O48" s="35">
        <f t="shared" si="2"/>
        <v>1.029727725886378</v>
      </c>
      <c r="P48" s="125">
        <f t="shared" si="3"/>
        <v>113665</v>
      </c>
    </row>
    <row r="49" spans="1:16" x14ac:dyDescent="0.25">
      <c r="A49" s="37">
        <v>4</v>
      </c>
      <c r="B49" s="137" t="s">
        <v>154</v>
      </c>
      <c r="C49" s="137"/>
      <c r="D49" s="203"/>
      <c r="E49" s="14"/>
      <c r="F49" s="14"/>
      <c r="G49" s="39">
        <v>1525800</v>
      </c>
      <c r="H49" s="16"/>
      <c r="I49" s="16"/>
      <c r="J49" s="35">
        <f>G49/G56*100</f>
        <v>1.8636931612061605</v>
      </c>
      <c r="K49" s="33">
        <v>100</v>
      </c>
      <c r="L49" s="33">
        <f t="shared" si="0"/>
        <v>87.589461266221008</v>
      </c>
      <c r="M49" s="35">
        <f t="shared" si="1"/>
        <v>1.8636931612061605</v>
      </c>
      <c r="N49" s="74">
        <v>1336440</v>
      </c>
      <c r="O49" s="35">
        <f t="shared" si="2"/>
        <v>1.6323987995558797</v>
      </c>
      <c r="P49" s="125">
        <f>G49-N49</f>
        <v>189360</v>
      </c>
    </row>
    <row r="50" spans="1:16" x14ac:dyDescent="0.25">
      <c r="A50" s="37"/>
      <c r="B50" s="137" t="s">
        <v>203</v>
      </c>
      <c r="C50" s="137"/>
      <c r="D50" s="203"/>
      <c r="E50" s="14"/>
      <c r="F50" s="14"/>
      <c r="G50" s="39">
        <v>260000</v>
      </c>
      <c r="H50" s="16"/>
      <c r="I50" s="16"/>
      <c r="J50" s="35">
        <f>G50/G56*100</f>
        <v>0.31757780961698895</v>
      </c>
      <c r="K50" s="33">
        <v>100</v>
      </c>
      <c r="L50" s="33">
        <f t="shared" si="0"/>
        <v>95.002307692307696</v>
      </c>
      <c r="M50" s="35">
        <f t="shared" si="1"/>
        <v>0.31757780961698895</v>
      </c>
      <c r="N50" s="74">
        <v>247006</v>
      </c>
      <c r="O50" s="35">
        <f t="shared" si="2"/>
        <v>0.30170624785482297</v>
      </c>
      <c r="P50" s="125">
        <f>G50-N50</f>
        <v>12994</v>
      </c>
    </row>
    <row r="51" spans="1:16" x14ac:dyDescent="0.25">
      <c r="A51" s="37">
        <v>5</v>
      </c>
      <c r="B51" s="137" t="s">
        <v>65</v>
      </c>
      <c r="C51" s="137"/>
      <c r="D51" s="203"/>
      <c r="E51" s="14"/>
      <c r="F51" s="14"/>
      <c r="G51" s="39">
        <v>1200000</v>
      </c>
      <c r="H51" s="16"/>
      <c r="I51" s="16"/>
      <c r="J51" s="35">
        <f>G51/G56*100</f>
        <v>1.4657437366937951</v>
      </c>
      <c r="K51" s="33">
        <f t="shared" ref="K51:K53" si="4">N50:N51/G51*100</f>
        <v>100</v>
      </c>
      <c r="L51" s="33">
        <f t="shared" si="0"/>
        <v>100</v>
      </c>
      <c r="M51" s="35">
        <f t="shared" si="1"/>
        <v>1.4657437366937949</v>
      </c>
      <c r="N51" s="74">
        <v>1200000</v>
      </c>
      <c r="O51" s="35">
        <f t="shared" si="2"/>
        <v>1.4657437366937949</v>
      </c>
      <c r="P51" s="125">
        <f>G51-N51</f>
        <v>0</v>
      </c>
    </row>
    <row r="52" spans="1:16" x14ac:dyDescent="0.25">
      <c r="A52" s="37"/>
      <c r="B52" s="137" t="s">
        <v>197</v>
      </c>
      <c r="C52" s="137"/>
      <c r="D52" s="203"/>
      <c r="E52" s="14"/>
      <c r="F52" s="14"/>
      <c r="G52" s="39">
        <v>9300000</v>
      </c>
      <c r="H52" s="16"/>
      <c r="I52" s="16"/>
      <c r="J52" s="35">
        <f>G52/G56*100</f>
        <v>11.359513959376914</v>
      </c>
      <c r="K52" s="33">
        <v>100</v>
      </c>
      <c r="L52" s="33">
        <f t="shared" si="0"/>
        <v>80.322580645161295</v>
      </c>
      <c r="M52" s="35">
        <f t="shared" si="1"/>
        <v>11.359513959376914</v>
      </c>
      <c r="N52" s="74">
        <v>7470000</v>
      </c>
      <c r="O52" s="35">
        <f t="shared" si="2"/>
        <v>9.1242547609188769</v>
      </c>
      <c r="P52" s="125">
        <f>G52-N52</f>
        <v>1830000</v>
      </c>
    </row>
    <row r="53" spans="1:16" x14ac:dyDescent="0.25">
      <c r="A53" s="37">
        <v>6</v>
      </c>
      <c r="B53" s="137" t="s">
        <v>174</v>
      </c>
      <c r="C53" s="137"/>
      <c r="D53" s="203"/>
      <c r="E53" s="14"/>
      <c r="F53" s="14"/>
      <c r="G53" s="39">
        <v>3600000</v>
      </c>
      <c r="H53" s="16"/>
      <c r="I53" s="16"/>
      <c r="J53" s="35">
        <f>G53/G56*100</f>
        <v>4.3972312100813857</v>
      </c>
      <c r="K53" s="33">
        <f t="shared" si="4"/>
        <v>100</v>
      </c>
      <c r="L53" s="33">
        <f t="shared" si="0"/>
        <v>100</v>
      </c>
      <c r="M53" s="45">
        <f>J53*K53/100</f>
        <v>4.3972312100813857</v>
      </c>
      <c r="N53" s="74">
        <v>3600000</v>
      </c>
      <c r="O53" s="35">
        <f t="shared" si="2"/>
        <v>4.3972312100813857</v>
      </c>
      <c r="P53" s="125">
        <f>G53-N53</f>
        <v>0</v>
      </c>
    </row>
    <row r="54" spans="1:16" x14ac:dyDescent="0.25">
      <c r="A54" s="37">
        <v>7</v>
      </c>
      <c r="B54" s="137" t="s">
        <v>155</v>
      </c>
      <c r="C54" s="137"/>
      <c r="D54" s="203"/>
      <c r="E54" s="14"/>
      <c r="F54" s="14"/>
      <c r="G54" s="39">
        <v>63569000</v>
      </c>
      <c r="H54" s="16"/>
      <c r="I54" s="16"/>
      <c r="J54" s="35">
        <f>G54/G56*100</f>
        <v>77.646552998239883</v>
      </c>
      <c r="K54" s="33">
        <v>100</v>
      </c>
      <c r="L54" s="33">
        <f t="shared" si="0"/>
        <v>99.664459091695633</v>
      </c>
      <c r="M54" s="45">
        <f>J54*K54/100</f>
        <v>77.646552998239883</v>
      </c>
      <c r="N54" s="74">
        <v>63355700</v>
      </c>
      <c r="O54" s="35">
        <f t="shared" si="2"/>
        <v>77.38601704904255</v>
      </c>
      <c r="P54" s="125">
        <f t="shared" si="3"/>
        <v>213300</v>
      </c>
    </row>
    <row r="55" spans="1:16" ht="13" thickBot="1" x14ac:dyDescent="0.3">
      <c r="A55" s="13"/>
      <c r="B55" s="340"/>
      <c r="C55" s="341"/>
      <c r="D55" s="342"/>
      <c r="E55" s="14"/>
      <c r="F55" s="14"/>
      <c r="G55" s="15"/>
      <c r="H55" s="16"/>
      <c r="I55" s="16"/>
      <c r="J55" s="17">
        <f>G55/G56*100</f>
        <v>0</v>
      </c>
      <c r="K55" s="33"/>
      <c r="L55" s="18"/>
      <c r="M55" s="242">
        <f t="shared" si="1"/>
        <v>0</v>
      </c>
      <c r="N55" s="15"/>
      <c r="O55" s="19">
        <f t="shared" si="2"/>
        <v>0</v>
      </c>
      <c r="P55" s="138">
        <f t="shared" si="3"/>
        <v>0</v>
      </c>
    </row>
    <row r="56" spans="1:16" ht="13.5" thickBot="1" x14ac:dyDescent="0.35">
      <c r="A56" s="306" t="s">
        <v>21</v>
      </c>
      <c r="B56" s="307"/>
      <c r="C56" s="307"/>
      <c r="D56" s="307"/>
      <c r="E56" s="307"/>
      <c r="F56" s="308"/>
      <c r="G56" s="20">
        <f>SUM(G46:G55)</f>
        <v>81869700</v>
      </c>
      <c r="H56" s="21"/>
      <c r="I56" s="22"/>
      <c r="J56" s="4">
        <f>SUM(J46:J55)</f>
        <v>100</v>
      </c>
      <c r="K56" s="165">
        <f>SUM(K46:K54)/6</f>
        <v>150</v>
      </c>
      <c r="L56" s="165">
        <f>N56/G56*100</f>
        <v>96.85011670984504</v>
      </c>
      <c r="M56" s="243">
        <f>SUM(M46:M54)</f>
        <v>100</v>
      </c>
      <c r="N56" s="23">
        <f>SUM(N46:N54)</f>
        <v>79290900</v>
      </c>
      <c r="O56" s="4">
        <f>SUM(O46:O55)</f>
        <v>96.850116709845025</v>
      </c>
      <c r="P56" s="126">
        <f>SUM(P46:P55)</f>
        <v>2578800</v>
      </c>
    </row>
    <row r="58" spans="1:16" x14ac:dyDescent="0.25">
      <c r="L58" s="142" t="s">
        <v>240</v>
      </c>
      <c r="M58" s="142"/>
      <c r="N58" s="142"/>
      <c r="O58" s="142"/>
    </row>
    <row r="59" spans="1:16" x14ac:dyDescent="0.25">
      <c r="L59" s="272"/>
      <c r="M59" s="205"/>
    </row>
    <row r="60" spans="1:16" x14ac:dyDescent="0.25">
      <c r="L60" s="1" t="s">
        <v>22</v>
      </c>
    </row>
    <row r="64" spans="1:16" x14ac:dyDescent="0.25">
      <c r="L64" s="2" t="str">
        <f>L30</f>
        <v>AHMAD ANSAR,S.Sos</v>
      </c>
      <c r="M64" s="2"/>
      <c r="O64" s="2"/>
    </row>
    <row r="65" spans="1:16" x14ac:dyDescent="0.25">
      <c r="L65" s="1" t="str">
        <f>L31</f>
        <v>NIP. 197907312007011014</v>
      </c>
      <c r="M65" s="2"/>
      <c r="O65" s="2"/>
    </row>
    <row r="72" spans="1:16" ht="13" x14ac:dyDescent="0.3">
      <c r="A72" s="6" t="s">
        <v>26</v>
      </c>
      <c r="B72" s="6" t="s">
        <v>30</v>
      </c>
      <c r="C72" s="6" t="s">
        <v>63</v>
      </c>
      <c r="D72" s="6"/>
      <c r="E72" s="6"/>
      <c r="F72" s="6"/>
      <c r="G72" s="6"/>
      <c r="H72" s="6"/>
      <c r="I72" s="217"/>
      <c r="J72" s="6"/>
      <c r="K72" s="6"/>
      <c r="L72" s="6"/>
      <c r="M72" s="6"/>
      <c r="N72" s="6"/>
      <c r="O72" s="6"/>
    </row>
    <row r="73" spans="1:16" ht="13" x14ac:dyDescent="0.3">
      <c r="A73" s="6" t="s">
        <v>32</v>
      </c>
      <c r="B73" s="6" t="s">
        <v>30</v>
      </c>
      <c r="C73" s="6" t="s">
        <v>31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6" ht="13" thickBot="1" x14ac:dyDescent="0.3">
      <c r="E74" s="7"/>
      <c r="F74" s="7"/>
      <c r="G74" s="7"/>
      <c r="H74" s="7"/>
      <c r="I74" s="7"/>
      <c r="J74" s="7"/>
      <c r="K74" s="7"/>
      <c r="L74" s="7"/>
      <c r="M74" s="7" t="str">
        <f>M8</f>
        <v>Keadaan  Desember  2025</v>
      </c>
      <c r="N74" s="7"/>
    </row>
    <row r="75" spans="1:16" ht="13.5" customHeight="1" thickBot="1" x14ac:dyDescent="0.35">
      <c r="A75" s="313" t="s">
        <v>12</v>
      </c>
      <c r="B75" s="316" t="s">
        <v>13</v>
      </c>
      <c r="C75" s="317"/>
      <c r="D75" s="318"/>
      <c r="E75" s="309" t="s">
        <v>14</v>
      </c>
      <c r="F75" s="311"/>
      <c r="G75" s="313" t="s">
        <v>47</v>
      </c>
      <c r="H75" s="313" t="s">
        <v>15</v>
      </c>
      <c r="I75" s="313" t="s">
        <v>16</v>
      </c>
      <c r="J75" s="313" t="s">
        <v>38</v>
      </c>
      <c r="K75" s="306" t="s">
        <v>17</v>
      </c>
      <c r="L75" s="308"/>
      <c r="M75" s="309" t="s">
        <v>3</v>
      </c>
      <c r="N75" s="310"/>
      <c r="O75" s="311"/>
      <c r="P75" s="312" t="s">
        <v>4</v>
      </c>
    </row>
    <row r="76" spans="1:16" ht="13.5" thickBot="1" x14ac:dyDescent="0.35">
      <c r="A76" s="315"/>
      <c r="B76" s="319"/>
      <c r="C76" s="320"/>
      <c r="D76" s="321"/>
      <c r="E76" s="313" t="s">
        <v>18</v>
      </c>
      <c r="F76" s="313" t="s">
        <v>19</v>
      </c>
      <c r="G76" s="315"/>
      <c r="H76" s="315"/>
      <c r="I76" s="315"/>
      <c r="J76" s="315"/>
      <c r="K76" s="313" t="s">
        <v>8</v>
      </c>
      <c r="L76" s="313" t="s">
        <v>9</v>
      </c>
      <c r="M76" s="313" t="s">
        <v>8</v>
      </c>
      <c r="N76" s="306" t="s">
        <v>9</v>
      </c>
      <c r="O76" s="308"/>
      <c r="P76" s="312"/>
    </row>
    <row r="77" spans="1:16" ht="13.5" thickBot="1" x14ac:dyDescent="0.35">
      <c r="A77" s="314"/>
      <c r="B77" s="322"/>
      <c r="C77" s="323"/>
      <c r="D77" s="324"/>
      <c r="E77" s="314"/>
      <c r="F77" s="314"/>
      <c r="G77" s="314"/>
      <c r="H77" s="314"/>
      <c r="I77" s="314"/>
      <c r="J77" s="314"/>
      <c r="K77" s="314"/>
      <c r="L77" s="314"/>
      <c r="M77" s="314"/>
      <c r="N77" s="8" t="s">
        <v>20</v>
      </c>
      <c r="O77" s="8" t="s">
        <v>10</v>
      </c>
      <c r="P77" s="312"/>
    </row>
    <row r="78" spans="1:16" ht="13.5" thickBot="1" x14ac:dyDescent="0.35">
      <c r="A78" s="9">
        <v>1</v>
      </c>
      <c r="B78" s="300">
        <v>2</v>
      </c>
      <c r="C78" s="301"/>
      <c r="D78" s="302"/>
      <c r="E78" s="10">
        <v>3</v>
      </c>
      <c r="F78" s="10">
        <v>4</v>
      </c>
      <c r="G78" s="10">
        <v>5</v>
      </c>
      <c r="H78" s="10">
        <v>6</v>
      </c>
      <c r="I78" s="10">
        <v>7</v>
      </c>
      <c r="J78" s="10">
        <v>8</v>
      </c>
      <c r="K78" s="10">
        <v>9</v>
      </c>
      <c r="L78" s="10">
        <v>10</v>
      </c>
      <c r="M78" s="10">
        <v>11</v>
      </c>
      <c r="N78" s="10">
        <v>12</v>
      </c>
      <c r="O78" s="10">
        <v>13</v>
      </c>
      <c r="P78" s="10">
        <v>14</v>
      </c>
    </row>
    <row r="79" spans="1:16" ht="13" x14ac:dyDescent="0.3">
      <c r="A79" s="11"/>
      <c r="B79" s="303"/>
      <c r="C79" s="304"/>
      <c r="D79" s="305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2"/>
    </row>
    <row r="80" spans="1:16" ht="13" x14ac:dyDescent="0.25">
      <c r="A80" s="37">
        <v>1</v>
      </c>
      <c r="B80" s="169" t="s">
        <v>83</v>
      </c>
      <c r="C80" s="170"/>
      <c r="D80" s="171"/>
      <c r="E80" s="38"/>
      <c r="F80" s="38"/>
      <c r="G80" s="39">
        <v>361200</v>
      </c>
      <c r="H80" s="38"/>
      <c r="I80" s="38"/>
      <c r="J80" s="47">
        <f>G80/G89*100</f>
        <v>1.9034670292318152</v>
      </c>
      <c r="K80" s="33">
        <v>100</v>
      </c>
      <c r="L80" s="33">
        <f>N80/G80*100</f>
        <v>89.93217054263566</v>
      </c>
      <c r="M80" s="47">
        <f t="shared" ref="M80:M85" si="5">J80*K80/100</f>
        <v>1.9034670292318152</v>
      </c>
      <c r="N80" s="71">
        <v>324835</v>
      </c>
      <c r="O80" s="47">
        <f t="shared" ref="O80:O85" si="6">J80*L80/100</f>
        <v>1.7118292149515966</v>
      </c>
      <c r="P80" s="125">
        <f t="shared" ref="P80:P85" si="7">G80-N80</f>
        <v>36365</v>
      </c>
    </row>
    <row r="81" spans="1:16" ht="13" x14ac:dyDescent="0.25">
      <c r="A81" s="37">
        <v>2</v>
      </c>
      <c r="B81" s="59" t="s">
        <v>153</v>
      </c>
      <c r="C81" s="55"/>
      <c r="D81" s="56"/>
      <c r="E81" s="38"/>
      <c r="F81" s="38"/>
      <c r="G81" s="39">
        <v>633900</v>
      </c>
      <c r="H81" s="38"/>
      <c r="I81" s="38"/>
      <c r="J81" s="47">
        <f>G81/G89*100</f>
        <v>3.3405530172481934</v>
      </c>
      <c r="K81" s="33">
        <v>100</v>
      </c>
      <c r="L81" s="33">
        <f>N81/G81*100</f>
        <v>93.405899984224632</v>
      </c>
      <c r="M81" s="47">
        <f t="shared" si="5"/>
        <v>3.3405530172481934</v>
      </c>
      <c r="N81" s="190">
        <v>592100</v>
      </c>
      <c r="O81" s="47">
        <f t="shared" si="6"/>
        <v>3.1202736102108459</v>
      </c>
      <c r="P81" s="125">
        <f t="shared" si="7"/>
        <v>41800</v>
      </c>
    </row>
    <row r="82" spans="1:16" x14ac:dyDescent="0.25">
      <c r="A82" s="37">
        <v>3</v>
      </c>
      <c r="B82" s="59" t="s">
        <v>82</v>
      </c>
      <c r="C82" s="55"/>
      <c r="D82" s="56"/>
      <c r="E82" s="42"/>
      <c r="F82" s="42"/>
      <c r="G82" s="39">
        <v>342900</v>
      </c>
      <c r="H82" s="43"/>
      <c r="I82" s="43"/>
      <c r="J82" s="47">
        <f>G82/G89*100</f>
        <v>1.8070289156245554</v>
      </c>
      <c r="K82" s="33">
        <v>100</v>
      </c>
      <c r="L82" s="33">
        <f>N82/G82*100</f>
        <v>86.876640419947506</v>
      </c>
      <c r="M82" s="47">
        <f t="shared" si="5"/>
        <v>1.8070289156245554</v>
      </c>
      <c r="N82" s="190">
        <v>297900</v>
      </c>
      <c r="O82" s="47">
        <f t="shared" si="6"/>
        <v>1.5698860133116215</v>
      </c>
      <c r="P82" s="125">
        <f t="shared" si="7"/>
        <v>45000</v>
      </c>
    </row>
    <row r="83" spans="1:16" x14ac:dyDescent="0.25">
      <c r="A83" s="37">
        <v>4</v>
      </c>
      <c r="B83" s="137" t="s">
        <v>154</v>
      </c>
      <c r="C83" s="137"/>
      <c r="D83" s="203"/>
      <c r="E83" s="42"/>
      <c r="F83" s="42"/>
      <c r="G83" s="39">
        <v>1765900</v>
      </c>
      <c r="H83" s="43"/>
      <c r="I83" s="43"/>
      <c r="J83" s="47">
        <f>G83/G89*100</f>
        <v>9.3060144709868826</v>
      </c>
      <c r="K83" s="33">
        <v>100</v>
      </c>
      <c r="L83" s="33">
        <f>N83/G83*100</f>
        <v>93.402797440398672</v>
      </c>
      <c r="M83" s="47">
        <f t="shared" si="5"/>
        <v>9.3060144709868826</v>
      </c>
      <c r="N83" s="71">
        <v>1649400</v>
      </c>
      <c r="O83" s="47">
        <f t="shared" si="6"/>
        <v>8.692077846110065</v>
      </c>
      <c r="P83" s="125">
        <f t="shared" si="7"/>
        <v>116500</v>
      </c>
    </row>
    <row r="84" spans="1:16" x14ac:dyDescent="0.25">
      <c r="A84" s="37">
        <v>5</v>
      </c>
      <c r="B84" s="137" t="s">
        <v>65</v>
      </c>
      <c r="C84" s="137"/>
      <c r="D84" s="203"/>
      <c r="E84" s="42"/>
      <c r="F84" s="42"/>
      <c r="G84" s="39"/>
      <c r="H84" s="43"/>
      <c r="I84" s="43"/>
      <c r="J84" s="47">
        <f>G84/G89*100</f>
        <v>0</v>
      </c>
      <c r="K84" s="33"/>
      <c r="L84" s="45"/>
      <c r="M84" s="47">
        <f t="shared" si="5"/>
        <v>0</v>
      </c>
      <c r="N84" s="71"/>
      <c r="O84" s="47">
        <f t="shared" si="6"/>
        <v>0</v>
      </c>
      <c r="P84" s="125">
        <f t="shared" si="7"/>
        <v>0</v>
      </c>
    </row>
    <row r="85" spans="1:16" x14ac:dyDescent="0.25">
      <c r="A85" s="37">
        <v>6</v>
      </c>
      <c r="B85" s="137" t="s">
        <v>155</v>
      </c>
      <c r="C85" s="137"/>
      <c r="D85" s="203"/>
      <c r="E85" s="42"/>
      <c r="F85" s="42"/>
      <c r="G85" s="39">
        <v>15872000</v>
      </c>
      <c r="H85" s="43"/>
      <c r="I85" s="43"/>
      <c r="J85" s="45">
        <f>G85/G89*100</f>
        <v>83.64293656690856</v>
      </c>
      <c r="K85" s="33">
        <v>100</v>
      </c>
      <c r="L85" s="33">
        <f>N85/G85*100</f>
        <v>99.091481854838719</v>
      </c>
      <c r="M85" s="35">
        <f t="shared" si="5"/>
        <v>83.64293656690856</v>
      </c>
      <c r="N85" s="39">
        <v>15727800</v>
      </c>
      <c r="O85" s="47">
        <f t="shared" si="6"/>
        <v>82.883025311052464</v>
      </c>
      <c r="P85" s="125">
        <f t="shared" si="7"/>
        <v>144200</v>
      </c>
    </row>
    <row r="86" spans="1:16" x14ac:dyDescent="0.25">
      <c r="A86" s="37"/>
      <c r="B86" s="54"/>
      <c r="C86" s="170"/>
      <c r="D86" s="171"/>
      <c r="E86" s="42"/>
      <c r="F86" s="42"/>
      <c r="G86" s="39"/>
      <c r="H86" s="43"/>
      <c r="I86" s="43"/>
      <c r="J86" s="45"/>
      <c r="K86" s="45"/>
      <c r="L86" s="45"/>
      <c r="M86" s="47"/>
      <c r="N86" s="39"/>
      <c r="O86" s="47"/>
      <c r="P86" s="125"/>
    </row>
    <row r="87" spans="1:16" x14ac:dyDescent="0.25">
      <c r="A87" s="37"/>
      <c r="B87" s="54"/>
      <c r="C87" s="170"/>
      <c r="D87" s="171"/>
      <c r="E87" s="42"/>
      <c r="F87" s="42"/>
      <c r="G87" s="39"/>
      <c r="H87" s="43"/>
      <c r="I87" s="43"/>
      <c r="J87" s="45"/>
      <c r="K87" s="45"/>
      <c r="L87" s="45"/>
      <c r="M87" s="47"/>
      <c r="N87" s="39"/>
      <c r="O87" s="47"/>
      <c r="P87" s="125"/>
    </row>
    <row r="88" spans="1:16" ht="13" thickBot="1" x14ac:dyDescent="0.3">
      <c r="A88" s="13"/>
      <c r="B88" s="50"/>
      <c r="C88" s="51"/>
      <c r="D88" s="52"/>
      <c r="E88" s="14"/>
      <c r="F88" s="14"/>
      <c r="G88" s="15"/>
      <c r="H88" s="16"/>
      <c r="I88" s="16"/>
      <c r="J88" s="17"/>
      <c r="K88" s="18"/>
      <c r="L88" s="18"/>
      <c r="M88" s="19"/>
      <c r="N88" s="15"/>
      <c r="O88" s="19"/>
      <c r="P88" s="138"/>
    </row>
    <row r="89" spans="1:16" ht="13.5" thickBot="1" x14ac:dyDescent="0.35">
      <c r="A89" s="306" t="s">
        <v>21</v>
      </c>
      <c r="B89" s="307"/>
      <c r="C89" s="307"/>
      <c r="D89" s="307"/>
      <c r="E89" s="307"/>
      <c r="F89" s="308"/>
      <c r="G89" s="20">
        <f>SUM(G80:G88)</f>
        <v>18975900</v>
      </c>
      <c r="H89" s="21"/>
      <c r="I89" s="22"/>
      <c r="J89" s="4">
        <f>SUM(J80:J88)</f>
        <v>100</v>
      </c>
      <c r="K89" s="165">
        <f>SUM(K80:K84)/3</f>
        <v>133.33333333333334</v>
      </c>
      <c r="L89" s="165">
        <f>N89/G89*100</f>
        <v>97.97709199563657</v>
      </c>
      <c r="M89" s="5">
        <f>SUM(M80:M88)</f>
        <v>100</v>
      </c>
      <c r="N89" s="23">
        <f>SUM(N80:N85)</f>
        <v>18592035</v>
      </c>
      <c r="O89" s="4">
        <f>SUM(O80:O88)</f>
        <v>97.977091995636584</v>
      </c>
      <c r="P89" s="126">
        <f>SUM(P80:P85)</f>
        <v>383865</v>
      </c>
    </row>
    <row r="91" spans="1:16" x14ac:dyDescent="0.25">
      <c r="L91" s="142" t="s">
        <v>246</v>
      </c>
      <c r="M91" s="142"/>
      <c r="N91" s="142"/>
    </row>
    <row r="93" spans="1:16" x14ac:dyDescent="0.25">
      <c r="L93" s="1" t="s">
        <v>22</v>
      </c>
    </row>
    <row r="97" spans="1:15" x14ac:dyDescent="0.25">
      <c r="L97" s="2" t="str">
        <f>L64</f>
        <v>AHMAD ANSAR,S.Sos</v>
      </c>
      <c r="M97" s="2"/>
      <c r="O97" s="2"/>
    </row>
    <row r="98" spans="1:15" x14ac:dyDescent="0.25">
      <c r="L98" s="1" t="str">
        <f>L65</f>
        <v>NIP. 197907312007011014</v>
      </c>
      <c r="M98" s="2"/>
      <c r="O98" s="2"/>
    </row>
    <row r="99" spans="1:15" x14ac:dyDescent="0.25">
      <c r="L99" s="142"/>
      <c r="M99" s="142"/>
      <c r="O99" s="2"/>
    </row>
    <row r="100" spans="1:15" x14ac:dyDescent="0.25">
      <c r="M100" s="2"/>
      <c r="O100" s="2"/>
    </row>
    <row r="101" spans="1:15" x14ac:dyDescent="0.25">
      <c r="M101" s="2"/>
      <c r="O101" s="2"/>
    </row>
    <row r="102" spans="1:15" x14ac:dyDescent="0.25">
      <c r="M102" s="2"/>
      <c r="O102" s="2"/>
    </row>
    <row r="103" spans="1:15" x14ac:dyDescent="0.25">
      <c r="M103" s="2"/>
      <c r="O103" s="2"/>
    </row>
    <row r="104" spans="1:15" x14ac:dyDescent="0.25">
      <c r="M104" s="2"/>
      <c r="O104" s="2"/>
    </row>
    <row r="105" spans="1:15" x14ac:dyDescent="0.25">
      <c r="M105" s="2"/>
      <c r="O105" s="2"/>
    </row>
    <row r="106" spans="1:15" x14ac:dyDescent="0.25">
      <c r="M106" s="2"/>
      <c r="O106" s="2"/>
    </row>
    <row r="107" spans="1:15" x14ac:dyDescent="0.25">
      <c r="M107" s="2"/>
      <c r="O107" s="2"/>
    </row>
    <row r="108" spans="1:15" x14ac:dyDescent="0.25">
      <c r="M108" s="2"/>
      <c r="O108" s="2"/>
    </row>
    <row r="109" spans="1:15" x14ac:dyDescent="0.25">
      <c r="M109" s="2"/>
      <c r="O109" s="2"/>
    </row>
    <row r="110" spans="1:15" x14ac:dyDescent="0.25">
      <c r="M110" s="2"/>
      <c r="O110" s="2"/>
    </row>
    <row r="111" spans="1:15" ht="13" x14ac:dyDescent="0.3">
      <c r="A111" s="6" t="s">
        <v>26</v>
      </c>
      <c r="B111" s="6" t="s">
        <v>30</v>
      </c>
      <c r="C111" s="6" t="s">
        <v>64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3" x14ac:dyDescent="0.3">
      <c r="A112" s="6" t="s">
        <v>32</v>
      </c>
      <c r="B112" s="6" t="s">
        <v>30</v>
      </c>
      <c r="C112" s="6" t="s">
        <v>31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6" ht="13" thickBot="1" x14ac:dyDescent="0.3">
      <c r="E113" s="7"/>
      <c r="F113" s="7"/>
      <c r="G113" s="7"/>
      <c r="H113" s="7"/>
      <c r="I113" s="7"/>
      <c r="J113" s="7"/>
      <c r="K113" s="7"/>
      <c r="L113" s="7"/>
      <c r="M113" s="7" t="str">
        <f>M74</f>
        <v>Keadaan  Desember  2025</v>
      </c>
      <c r="N113" s="7"/>
    </row>
    <row r="114" spans="1:16" ht="13.5" customHeight="1" thickBot="1" x14ac:dyDescent="0.35">
      <c r="A114" s="313" t="s">
        <v>12</v>
      </c>
      <c r="B114" s="316" t="s">
        <v>13</v>
      </c>
      <c r="C114" s="317"/>
      <c r="D114" s="318"/>
      <c r="E114" s="309" t="s">
        <v>14</v>
      </c>
      <c r="F114" s="311"/>
      <c r="G114" s="313" t="s">
        <v>47</v>
      </c>
      <c r="H114" s="313" t="s">
        <v>15</v>
      </c>
      <c r="I114" s="313" t="s">
        <v>16</v>
      </c>
      <c r="J114" s="313" t="s">
        <v>38</v>
      </c>
      <c r="K114" s="306" t="s">
        <v>17</v>
      </c>
      <c r="L114" s="308"/>
      <c r="M114" s="309" t="s">
        <v>3</v>
      </c>
      <c r="N114" s="310"/>
      <c r="O114" s="311"/>
      <c r="P114" s="312" t="s">
        <v>4</v>
      </c>
    </row>
    <row r="115" spans="1:16" ht="13.5" thickBot="1" x14ac:dyDescent="0.35">
      <c r="A115" s="315"/>
      <c r="B115" s="319"/>
      <c r="C115" s="320"/>
      <c r="D115" s="321"/>
      <c r="E115" s="313" t="s">
        <v>18</v>
      </c>
      <c r="F115" s="313" t="s">
        <v>19</v>
      </c>
      <c r="G115" s="315"/>
      <c r="H115" s="315"/>
      <c r="I115" s="315"/>
      <c r="J115" s="315"/>
      <c r="K115" s="313" t="s">
        <v>8</v>
      </c>
      <c r="L115" s="313" t="s">
        <v>9</v>
      </c>
      <c r="M115" s="313" t="s">
        <v>8</v>
      </c>
      <c r="N115" s="306" t="s">
        <v>9</v>
      </c>
      <c r="O115" s="308"/>
      <c r="P115" s="312"/>
    </row>
    <row r="116" spans="1:16" ht="13.5" thickBot="1" x14ac:dyDescent="0.35">
      <c r="A116" s="314"/>
      <c r="B116" s="322"/>
      <c r="C116" s="323"/>
      <c r="D116" s="324"/>
      <c r="E116" s="314"/>
      <c r="F116" s="314"/>
      <c r="G116" s="314"/>
      <c r="H116" s="314"/>
      <c r="I116" s="314"/>
      <c r="J116" s="314"/>
      <c r="K116" s="314"/>
      <c r="L116" s="314"/>
      <c r="M116" s="314"/>
      <c r="N116" s="8" t="s">
        <v>20</v>
      </c>
      <c r="O116" s="8" t="s">
        <v>10</v>
      </c>
      <c r="P116" s="312"/>
    </row>
    <row r="117" spans="1:16" ht="13.5" thickBot="1" x14ac:dyDescent="0.35">
      <c r="A117" s="9">
        <v>1</v>
      </c>
      <c r="B117" s="300">
        <v>2</v>
      </c>
      <c r="C117" s="301"/>
      <c r="D117" s="302"/>
      <c r="E117" s="10">
        <v>3</v>
      </c>
      <c r="F117" s="10">
        <v>4</v>
      </c>
      <c r="G117" s="10">
        <v>5</v>
      </c>
      <c r="H117" s="10">
        <v>6</v>
      </c>
      <c r="I117" s="10">
        <v>7</v>
      </c>
      <c r="J117" s="10">
        <v>8</v>
      </c>
      <c r="K117" s="10">
        <v>9</v>
      </c>
      <c r="L117" s="10">
        <v>10</v>
      </c>
      <c r="M117" s="10">
        <v>11</v>
      </c>
      <c r="N117" s="10">
        <v>12</v>
      </c>
      <c r="O117" s="10">
        <v>13</v>
      </c>
      <c r="P117" s="10">
        <v>14</v>
      </c>
    </row>
    <row r="118" spans="1:16" ht="13" x14ac:dyDescent="0.3">
      <c r="A118" s="11"/>
      <c r="B118" s="303"/>
      <c r="C118" s="304"/>
      <c r="D118" s="305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2"/>
    </row>
    <row r="119" spans="1:16" ht="13" x14ac:dyDescent="0.25">
      <c r="A119" s="37">
        <v>1</v>
      </c>
      <c r="B119" s="59" t="s">
        <v>90</v>
      </c>
      <c r="C119" s="55"/>
      <c r="D119" s="56"/>
      <c r="E119" s="38"/>
      <c r="F119" s="38"/>
      <c r="G119" s="39">
        <v>168500</v>
      </c>
      <c r="H119" s="38"/>
      <c r="I119" s="38"/>
      <c r="J119" s="47">
        <f>G119/G131*100</f>
        <v>1.4914012090528495</v>
      </c>
      <c r="K119" s="33">
        <v>100</v>
      </c>
      <c r="L119" s="33">
        <f t="shared" ref="L119:L124" si="8">N119/G119*100</f>
        <v>95.213649851632042</v>
      </c>
      <c r="M119" s="47">
        <f t="shared" ref="M119:M124" si="9">J119*K119/100</f>
        <v>1.4914012090528497</v>
      </c>
      <c r="N119" s="71">
        <v>160435</v>
      </c>
      <c r="O119" s="47">
        <f t="shared" ref="O119:O124" si="10">J119*L119/100</f>
        <v>1.4200175250705869</v>
      </c>
      <c r="P119" s="125">
        <f t="shared" ref="P119:P124" si="11">G119-N119</f>
        <v>8065</v>
      </c>
    </row>
    <row r="120" spans="1:16" ht="13" x14ac:dyDescent="0.25">
      <c r="A120" s="37">
        <v>2</v>
      </c>
      <c r="B120" s="59" t="s">
        <v>195</v>
      </c>
      <c r="C120" s="55"/>
      <c r="D120" s="56"/>
      <c r="E120" s="38"/>
      <c r="F120" s="38"/>
      <c r="G120" s="39">
        <v>391600</v>
      </c>
      <c r="H120" s="38"/>
      <c r="I120" s="38"/>
      <c r="J120" s="47">
        <f>G120/G131*100</f>
        <v>3.4660695161133286</v>
      </c>
      <c r="K120" s="33">
        <v>100</v>
      </c>
      <c r="L120" s="33">
        <f t="shared" si="8"/>
        <v>91.317671092951997</v>
      </c>
      <c r="M120" s="47">
        <f t="shared" si="9"/>
        <v>3.4660695161133286</v>
      </c>
      <c r="N120" s="71">
        <v>357600</v>
      </c>
      <c r="O120" s="47">
        <f t="shared" si="10"/>
        <v>3.165133960577442</v>
      </c>
      <c r="P120" s="125">
        <f t="shared" si="11"/>
        <v>34000</v>
      </c>
    </row>
    <row r="121" spans="1:16" x14ac:dyDescent="0.25">
      <c r="A121" s="49">
        <v>3</v>
      </c>
      <c r="B121" s="59" t="s">
        <v>91</v>
      </c>
      <c r="C121" s="55"/>
      <c r="D121" s="56"/>
      <c r="E121" s="42"/>
      <c r="F121" s="42"/>
      <c r="G121" s="39">
        <v>225000</v>
      </c>
      <c r="H121" s="43"/>
      <c r="I121" s="43"/>
      <c r="J121" s="47">
        <f>G121/G131*100</f>
        <v>1.9914852939874845</v>
      </c>
      <c r="K121" s="33">
        <v>100</v>
      </c>
      <c r="L121" s="33">
        <f t="shared" si="8"/>
        <v>69.930222222222227</v>
      </c>
      <c r="M121" s="47">
        <f t="shared" si="9"/>
        <v>1.9914852939874845</v>
      </c>
      <c r="N121" s="39">
        <v>157343</v>
      </c>
      <c r="O121" s="47">
        <f t="shared" si="10"/>
        <v>1.3926500916083235</v>
      </c>
      <c r="P121" s="125">
        <f t="shared" si="11"/>
        <v>67657</v>
      </c>
    </row>
    <row r="122" spans="1:16" x14ac:dyDescent="0.25">
      <c r="A122" s="49">
        <v>4</v>
      </c>
      <c r="B122" s="137" t="s">
        <v>154</v>
      </c>
      <c r="C122" s="137"/>
      <c r="D122" s="203"/>
      <c r="E122" s="42"/>
      <c r="F122" s="42"/>
      <c r="G122" s="39">
        <v>325000</v>
      </c>
      <c r="H122" s="43"/>
      <c r="I122" s="43"/>
      <c r="J122" s="47">
        <f>G122/G131*100</f>
        <v>2.8765898690930332</v>
      </c>
      <c r="K122" s="33">
        <v>100</v>
      </c>
      <c r="L122" s="33">
        <f t="shared" si="8"/>
        <v>85.384615384615387</v>
      </c>
      <c r="M122" s="47">
        <f t="shared" si="9"/>
        <v>2.8765898690930332</v>
      </c>
      <c r="N122" s="39">
        <v>277500</v>
      </c>
      <c r="O122" s="47">
        <f t="shared" si="10"/>
        <v>2.4561651959178978</v>
      </c>
      <c r="P122" s="125">
        <f t="shared" si="11"/>
        <v>47500</v>
      </c>
    </row>
    <row r="123" spans="1:16" x14ac:dyDescent="0.25">
      <c r="A123" s="49">
        <v>5</v>
      </c>
      <c r="B123" s="137" t="s">
        <v>175</v>
      </c>
      <c r="C123" s="137"/>
      <c r="D123" s="203"/>
      <c r="E123" s="42"/>
      <c r="F123" s="42"/>
      <c r="G123" s="39">
        <v>4800000</v>
      </c>
      <c r="H123" s="43"/>
      <c r="I123" s="43"/>
      <c r="J123" s="47">
        <f>G123/G131*100</f>
        <v>42.485019605066334</v>
      </c>
      <c r="K123" s="33">
        <f t="shared" ref="K123" si="12">N122:N123/G123*100</f>
        <v>100</v>
      </c>
      <c r="L123" s="33">
        <f t="shared" si="8"/>
        <v>100</v>
      </c>
      <c r="M123" s="47">
        <f t="shared" si="9"/>
        <v>42.485019605066334</v>
      </c>
      <c r="N123" s="39">
        <v>4800000</v>
      </c>
      <c r="O123" s="47">
        <f t="shared" si="10"/>
        <v>42.485019605066334</v>
      </c>
      <c r="P123" s="125">
        <f t="shared" si="11"/>
        <v>0</v>
      </c>
    </row>
    <row r="124" spans="1:16" x14ac:dyDescent="0.25">
      <c r="A124" s="37">
        <v>6</v>
      </c>
      <c r="B124" s="59" t="s">
        <v>92</v>
      </c>
      <c r="C124" s="55"/>
      <c r="D124" s="56"/>
      <c r="E124" s="42"/>
      <c r="F124" s="42"/>
      <c r="G124" s="39">
        <v>5388000</v>
      </c>
      <c r="H124" s="43"/>
      <c r="I124" s="43"/>
      <c r="J124" s="47">
        <f>G124/G131*100</f>
        <v>47.689434506686965</v>
      </c>
      <c r="K124" s="33">
        <v>100</v>
      </c>
      <c r="L124" s="45">
        <f t="shared" si="8"/>
        <v>83.036377134372685</v>
      </c>
      <c r="M124" s="47">
        <f t="shared" si="9"/>
        <v>47.689434506686965</v>
      </c>
      <c r="N124" s="71">
        <v>4474000</v>
      </c>
      <c r="O124" s="47">
        <f t="shared" si="10"/>
        <v>39.599578690222252</v>
      </c>
      <c r="P124" s="125">
        <f t="shared" si="11"/>
        <v>914000</v>
      </c>
    </row>
    <row r="125" spans="1:16" x14ac:dyDescent="0.25">
      <c r="A125" s="49"/>
      <c r="B125" s="54"/>
      <c r="C125" s="57"/>
      <c r="D125" s="58"/>
      <c r="E125" s="42"/>
      <c r="F125" s="42"/>
      <c r="G125" s="39"/>
      <c r="H125" s="43"/>
      <c r="I125" s="43"/>
      <c r="J125" s="47"/>
      <c r="K125" s="45"/>
      <c r="L125" s="45"/>
      <c r="M125" s="47"/>
      <c r="N125" s="39"/>
      <c r="O125" s="47"/>
      <c r="P125" s="125"/>
    </row>
    <row r="126" spans="1:16" x14ac:dyDescent="0.25">
      <c r="A126" s="37"/>
      <c r="B126" s="54"/>
      <c r="C126" s="55"/>
      <c r="D126" s="56"/>
      <c r="E126" s="42"/>
      <c r="F126" s="42"/>
      <c r="G126" s="39"/>
      <c r="H126" s="43"/>
      <c r="I126" s="43"/>
      <c r="J126" s="45"/>
      <c r="K126" s="45"/>
      <c r="L126" s="46"/>
      <c r="M126" s="47"/>
      <c r="N126" s="39"/>
      <c r="O126" s="48"/>
      <c r="P126" s="125"/>
    </row>
    <row r="127" spans="1:16" x14ac:dyDescent="0.25">
      <c r="A127" s="37"/>
      <c r="B127" s="54"/>
      <c r="C127" s="55"/>
      <c r="D127" s="56"/>
      <c r="E127" s="42"/>
      <c r="F127" s="42"/>
      <c r="G127" s="39"/>
      <c r="H127" s="43"/>
      <c r="I127" s="43"/>
      <c r="J127" s="45"/>
      <c r="K127" s="45"/>
      <c r="L127" s="46"/>
      <c r="M127" s="47"/>
      <c r="N127" s="39"/>
      <c r="O127" s="48"/>
      <c r="P127" s="125"/>
    </row>
    <row r="128" spans="1:16" x14ac:dyDescent="0.25">
      <c r="A128" s="37"/>
      <c r="B128" s="54"/>
      <c r="C128" s="170"/>
      <c r="D128" s="171"/>
      <c r="E128" s="42"/>
      <c r="F128" s="42"/>
      <c r="G128" s="39"/>
      <c r="H128" s="43"/>
      <c r="I128" s="43"/>
      <c r="J128" s="45"/>
      <c r="K128" s="45"/>
      <c r="L128" s="45"/>
      <c r="M128" s="47"/>
      <c r="N128" s="39"/>
      <c r="O128" s="47"/>
      <c r="P128" s="125"/>
    </row>
    <row r="129" spans="1:16" x14ac:dyDescent="0.25">
      <c r="A129" s="37"/>
      <c r="B129" s="54"/>
      <c r="C129" s="170"/>
      <c r="D129" s="171"/>
      <c r="E129" s="42"/>
      <c r="F129" s="42"/>
      <c r="G129" s="39"/>
      <c r="H129" s="43"/>
      <c r="I129" s="43"/>
      <c r="J129" s="45"/>
      <c r="K129" s="45"/>
      <c r="L129" s="45"/>
      <c r="M129" s="47"/>
      <c r="N129" s="39"/>
      <c r="O129" s="47"/>
      <c r="P129" s="125"/>
    </row>
    <row r="130" spans="1:16" ht="13" thickBot="1" x14ac:dyDescent="0.3">
      <c r="A130" s="13"/>
      <c r="B130" s="50"/>
      <c r="C130" s="51"/>
      <c r="D130" s="52"/>
      <c r="E130" s="14"/>
      <c r="F130" s="14"/>
      <c r="G130" s="15"/>
      <c r="H130" s="16"/>
      <c r="I130" s="16"/>
      <c r="J130" s="17"/>
      <c r="K130" s="18"/>
      <c r="L130" s="18"/>
      <c r="M130" s="19"/>
      <c r="N130" s="15"/>
      <c r="O130" s="19"/>
      <c r="P130" s="138"/>
    </row>
    <row r="131" spans="1:16" ht="13.5" thickBot="1" x14ac:dyDescent="0.35">
      <c r="A131" s="306" t="s">
        <v>21</v>
      </c>
      <c r="B131" s="307"/>
      <c r="C131" s="307"/>
      <c r="D131" s="307"/>
      <c r="E131" s="307"/>
      <c r="F131" s="308"/>
      <c r="G131" s="20">
        <f>SUM(G119:G130)</f>
        <v>11298100</v>
      </c>
      <c r="H131" s="21"/>
      <c r="I131" s="22"/>
      <c r="J131" s="4">
        <f>SUM(J119:J130)</f>
        <v>100</v>
      </c>
      <c r="K131" s="165">
        <f>SUM(K119:K124)/6</f>
        <v>100</v>
      </c>
      <c r="L131" s="165">
        <f>N131/G131*100</f>
        <v>90.518565068462848</v>
      </c>
      <c r="M131" s="5">
        <f>SUM(M119:M130)</f>
        <v>100</v>
      </c>
      <c r="N131" s="23">
        <f>SUM(N119:N124)</f>
        <v>10226878</v>
      </c>
      <c r="O131" s="4">
        <f>SUM(O119:O130)</f>
        <v>90.518565068462834</v>
      </c>
      <c r="P131" s="126">
        <f>SUM(P119:P124)</f>
        <v>1071222</v>
      </c>
    </row>
    <row r="133" spans="1:16" x14ac:dyDescent="0.25">
      <c r="L133" s="142" t="s">
        <v>246</v>
      </c>
      <c r="M133" s="142"/>
      <c r="N133" s="142"/>
    </row>
    <row r="134" spans="1:16" x14ac:dyDescent="0.25">
      <c r="L134" s="205"/>
    </row>
    <row r="135" spans="1:16" x14ac:dyDescent="0.25">
      <c r="L135" s="1" t="s">
        <v>22</v>
      </c>
    </row>
    <row r="139" spans="1:16" x14ac:dyDescent="0.25">
      <c r="L139" s="2" t="str">
        <f>L64</f>
        <v>AHMAD ANSAR,S.Sos</v>
      </c>
      <c r="M139" s="2"/>
      <c r="O139" s="2"/>
    </row>
    <row r="140" spans="1:16" x14ac:dyDescent="0.25">
      <c r="L140" s="1" t="str">
        <f>L65</f>
        <v>NIP. 197907312007011014</v>
      </c>
      <c r="M140" s="2"/>
      <c r="O140" s="2"/>
    </row>
    <row r="141" spans="1:16" x14ac:dyDescent="0.25">
      <c r="M141" s="2"/>
      <c r="O141" s="2"/>
    </row>
    <row r="142" spans="1:16" x14ac:dyDescent="0.25">
      <c r="M142" s="2"/>
      <c r="O142" s="2"/>
    </row>
    <row r="143" spans="1:16" x14ac:dyDescent="0.25">
      <c r="M143" s="2"/>
      <c r="O143" s="2"/>
    </row>
    <row r="144" spans="1:16" ht="13" x14ac:dyDescent="0.3">
      <c r="A144" s="6" t="s">
        <v>26</v>
      </c>
      <c r="B144" s="6" t="s">
        <v>30</v>
      </c>
      <c r="C144" s="6" t="s">
        <v>75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6" ht="13" x14ac:dyDescent="0.3">
      <c r="A145" s="6" t="s">
        <v>32</v>
      </c>
      <c r="B145" s="6" t="s">
        <v>30</v>
      </c>
      <c r="C145" s="6" t="s">
        <v>31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6" ht="13" thickBot="1" x14ac:dyDescent="0.3">
      <c r="E146" s="7"/>
      <c r="F146" s="7"/>
      <c r="G146" s="7"/>
      <c r="H146" s="7"/>
      <c r="I146" s="7"/>
      <c r="J146" s="7"/>
      <c r="K146" s="7"/>
      <c r="L146" s="7"/>
      <c r="M146" s="7" t="str">
        <f>M74</f>
        <v>Keadaan  Desember  2025</v>
      </c>
      <c r="N146" s="7"/>
    </row>
    <row r="147" spans="1:16" ht="13.5" customHeight="1" thickBot="1" x14ac:dyDescent="0.35">
      <c r="A147" s="313" t="s">
        <v>12</v>
      </c>
      <c r="B147" s="316" t="s">
        <v>13</v>
      </c>
      <c r="C147" s="317"/>
      <c r="D147" s="318"/>
      <c r="E147" s="309" t="s">
        <v>14</v>
      </c>
      <c r="F147" s="311"/>
      <c r="G147" s="313" t="s">
        <v>47</v>
      </c>
      <c r="H147" s="313" t="s">
        <v>15</v>
      </c>
      <c r="I147" s="313" t="s">
        <v>16</v>
      </c>
      <c r="J147" s="313" t="s">
        <v>37</v>
      </c>
      <c r="K147" s="306" t="s">
        <v>17</v>
      </c>
      <c r="L147" s="308"/>
      <c r="M147" s="309" t="s">
        <v>3</v>
      </c>
      <c r="N147" s="310"/>
      <c r="O147" s="311"/>
      <c r="P147" s="312" t="s">
        <v>4</v>
      </c>
    </row>
    <row r="148" spans="1:16" ht="13.5" thickBot="1" x14ac:dyDescent="0.35">
      <c r="A148" s="315"/>
      <c r="B148" s="319"/>
      <c r="C148" s="320"/>
      <c r="D148" s="321"/>
      <c r="E148" s="313" t="s">
        <v>18</v>
      </c>
      <c r="F148" s="313" t="s">
        <v>19</v>
      </c>
      <c r="G148" s="315"/>
      <c r="H148" s="315"/>
      <c r="I148" s="315"/>
      <c r="J148" s="315"/>
      <c r="K148" s="313" t="s">
        <v>8</v>
      </c>
      <c r="L148" s="313" t="s">
        <v>9</v>
      </c>
      <c r="M148" s="313" t="s">
        <v>8</v>
      </c>
      <c r="N148" s="306" t="s">
        <v>9</v>
      </c>
      <c r="O148" s="308"/>
      <c r="P148" s="312"/>
    </row>
    <row r="149" spans="1:16" ht="13.5" thickBot="1" x14ac:dyDescent="0.35">
      <c r="A149" s="314"/>
      <c r="B149" s="322"/>
      <c r="C149" s="323"/>
      <c r="D149" s="324"/>
      <c r="E149" s="314"/>
      <c r="F149" s="314"/>
      <c r="G149" s="314"/>
      <c r="H149" s="314"/>
      <c r="I149" s="314"/>
      <c r="J149" s="314"/>
      <c r="K149" s="314"/>
      <c r="L149" s="314"/>
      <c r="M149" s="314"/>
      <c r="N149" s="8" t="s">
        <v>20</v>
      </c>
      <c r="O149" s="8" t="s">
        <v>10</v>
      </c>
      <c r="P149" s="312"/>
    </row>
    <row r="150" spans="1:16" ht="13.5" thickBot="1" x14ac:dyDescent="0.35">
      <c r="A150" s="9">
        <v>1</v>
      </c>
      <c r="B150" s="300">
        <v>2</v>
      </c>
      <c r="C150" s="301"/>
      <c r="D150" s="302"/>
      <c r="E150" s="10">
        <v>3</v>
      </c>
      <c r="F150" s="10">
        <v>4</v>
      </c>
      <c r="G150" s="10">
        <v>5</v>
      </c>
      <c r="H150" s="10">
        <v>6</v>
      </c>
      <c r="I150" s="10">
        <v>7</v>
      </c>
      <c r="J150" s="10">
        <v>8</v>
      </c>
      <c r="K150" s="10">
        <v>9</v>
      </c>
      <c r="L150" s="10">
        <v>10</v>
      </c>
      <c r="M150" s="10">
        <v>11</v>
      </c>
      <c r="N150" s="10">
        <v>12</v>
      </c>
      <c r="O150" s="10">
        <v>13</v>
      </c>
      <c r="P150" s="10">
        <v>14</v>
      </c>
    </row>
    <row r="151" spans="1:16" ht="13" x14ac:dyDescent="0.3">
      <c r="A151" s="11"/>
      <c r="B151" s="327"/>
      <c r="C151" s="328"/>
      <c r="D151" s="329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2"/>
    </row>
    <row r="152" spans="1:16" ht="13" x14ac:dyDescent="0.3">
      <c r="A152" s="194"/>
      <c r="B152" s="334"/>
      <c r="C152" s="335"/>
      <c r="D152" s="336"/>
      <c r="E152" s="195"/>
      <c r="F152" s="195"/>
      <c r="G152" s="236"/>
      <c r="H152" s="195"/>
      <c r="I152" s="195"/>
      <c r="J152" s="237"/>
      <c r="K152" s="238"/>
      <c r="L152" s="45"/>
      <c r="M152" s="47"/>
      <c r="N152" s="236"/>
      <c r="O152" s="47"/>
      <c r="P152" s="235"/>
    </row>
    <row r="153" spans="1:16" ht="13" x14ac:dyDescent="0.25">
      <c r="A153" s="37">
        <v>1</v>
      </c>
      <c r="B153" s="169" t="s">
        <v>83</v>
      </c>
      <c r="C153" s="170"/>
      <c r="D153" s="171"/>
      <c r="E153" s="38"/>
      <c r="F153" s="38"/>
      <c r="G153" s="39">
        <v>369900</v>
      </c>
      <c r="H153" s="38"/>
      <c r="I153" s="38"/>
      <c r="J153" s="47">
        <f>G153/G166*100</f>
        <v>1.0660925503216436</v>
      </c>
      <c r="K153" s="33">
        <v>100</v>
      </c>
      <c r="L153" s="33">
        <f>N153/G153*100</f>
        <v>64.72019464720195</v>
      </c>
      <c r="M153" s="47">
        <f t="shared" ref="M153:M159" si="13">J153*K153/100</f>
        <v>1.0660925503216436</v>
      </c>
      <c r="N153" s="71">
        <v>239400</v>
      </c>
      <c r="O153" s="47">
        <f t="shared" ref="O153:O159" si="14">J153*L153/100</f>
        <v>0.68997717368748712</v>
      </c>
      <c r="P153" s="125">
        <f t="shared" ref="P153:P159" si="15">G153-N153</f>
        <v>130500</v>
      </c>
    </row>
    <row r="154" spans="1:16" ht="13" x14ac:dyDescent="0.25">
      <c r="A154" s="37">
        <v>2</v>
      </c>
      <c r="B154" s="59" t="s">
        <v>153</v>
      </c>
      <c r="C154" s="55"/>
      <c r="D154" s="56"/>
      <c r="E154" s="38"/>
      <c r="F154" s="38"/>
      <c r="G154" s="39">
        <v>708900</v>
      </c>
      <c r="H154" s="38"/>
      <c r="I154" s="38"/>
      <c r="J154" s="47">
        <f>G154/G166*100</f>
        <v>2.0431278965207165</v>
      </c>
      <c r="K154" s="33">
        <v>100</v>
      </c>
      <c r="L154" s="45">
        <v>91.79</v>
      </c>
      <c r="M154" s="47">
        <f t="shared" si="13"/>
        <v>2.0431278965207165</v>
      </c>
      <c r="N154" s="71">
        <v>650700</v>
      </c>
      <c r="O154" s="47">
        <f t="shared" si="14"/>
        <v>1.8753870962163657</v>
      </c>
      <c r="P154" s="125">
        <f t="shared" si="15"/>
        <v>58200</v>
      </c>
    </row>
    <row r="155" spans="1:16" ht="13" x14ac:dyDescent="0.25">
      <c r="A155" s="37">
        <v>3</v>
      </c>
      <c r="B155" s="59" t="s">
        <v>82</v>
      </c>
      <c r="C155" s="55"/>
      <c r="D155" s="56"/>
      <c r="E155" s="42"/>
      <c r="F155" s="38"/>
      <c r="G155" s="39">
        <v>253000</v>
      </c>
      <c r="H155" s="38"/>
      <c r="I155" s="38"/>
      <c r="J155" s="47">
        <f>G155/G166*100</f>
        <v>0.72917387194208105</v>
      </c>
      <c r="K155" s="33">
        <v>100</v>
      </c>
      <c r="L155" s="45">
        <v>91.79</v>
      </c>
      <c r="M155" s="47">
        <f t="shared" si="13"/>
        <v>0.72917387194208105</v>
      </c>
      <c r="N155" s="71">
        <v>175000</v>
      </c>
      <c r="O155" s="47">
        <f t="shared" si="14"/>
        <v>0.66930869705563623</v>
      </c>
      <c r="P155" s="125">
        <f t="shared" si="15"/>
        <v>78000</v>
      </c>
    </row>
    <row r="156" spans="1:16" ht="13" x14ac:dyDescent="0.25">
      <c r="A156" s="37">
        <v>4</v>
      </c>
      <c r="B156" s="137" t="s">
        <v>154</v>
      </c>
      <c r="C156" s="137"/>
      <c r="D156" s="203"/>
      <c r="E156" s="42"/>
      <c r="F156" s="38"/>
      <c r="G156" s="39">
        <v>650000</v>
      </c>
      <c r="H156" s="38"/>
      <c r="I156" s="38"/>
      <c r="J156" s="47">
        <f>G156/G166*100</f>
        <v>1.8733716077563349</v>
      </c>
      <c r="K156" s="33">
        <v>100</v>
      </c>
      <c r="L156" s="33">
        <f>N156/G156*100</f>
        <v>85.384615384615387</v>
      </c>
      <c r="M156" s="47">
        <f t="shared" si="13"/>
        <v>1.8733716077563349</v>
      </c>
      <c r="N156" s="71">
        <v>555000</v>
      </c>
      <c r="O156" s="47">
        <f t="shared" si="14"/>
        <v>1.5995711420073322</v>
      </c>
      <c r="P156" s="125">
        <f t="shared" si="15"/>
        <v>95000</v>
      </c>
    </row>
    <row r="157" spans="1:16" ht="13" x14ac:dyDescent="0.25">
      <c r="A157" s="37">
        <v>5</v>
      </c>
      <c r="B157" s="137" t="s">
        <v>65</v>
      </c>
      <c r="C157" s="137"/>
      <c r="D157" s="203"/>
      <c r="E157" s="42"/>
      <c r="F157" s="38"/>
      <c r="G157" s="39">
        <v>720000</v>
      </c>
      <c r="H157" s="38"/>
      <c r="I157" s="38"/>
      <c r="J157" s="47">
        <f>G157/G166*100</f>
        <v>2.0751193193608635</v>
      </c>
      <c r="K157" s="33">
        <f>N156:N157/G157*100</f>
        <v>100</v>
      </c>
      <c r="L157" s="45"/>
      <c r="M157" s="47">
        <f t="shared" si="13"/>
        <v>2.0751193193608635</v>
      </c>
      <c r="N157" s="71">
        <v>720000</v>
      </c>
      <c r="O157" s="47">
        <f t="shared" si="14"/>
        <v>0</v>
      </c>
      <c r="P157" s="125">
        <f t="shared" si="15"/>
        <v>0</v>
      </c>
    </row>
    <row r="158" spans="1:16" ht="13" x14ac:dyDescent="0.25">
      <c r="A158" s="37">
        <v>7</v>
      </c>
      <c r="B158" s="137" t="s">
        <v>176</v>
      </c>
      <c r="C158" s="137"/>
      <c r="D158" s="203"/>
      <c r="E158" s="42"/>
      <c r="F158" s="38"/>
      <c r="G158" s="39">
        <v>4800000</v>
      </c>
      <c r="H158" s="38"/>
      <c r="I158" s="38"/>
      <c r="J158" s="47">
        <f>G158/G166*100</f>
        <v>13.83412879573909</v>
      </c>
      <c r="K158" s="33">
        <f>N158:N158/G158*100</f>
        <v>100</v>
      </c>
      <c r="L158" s="33">
        <f>N158/G158*100</f>
        <v>100</v>
      </c>
      <c r="M158" s="47">
        <f t="shared" si="13"/>
        <v>13.83412879573909</v>
      </c>
      <c r="N158" s="71">
        <v>4800000</v>
      </c>
      <c r="O158" s="47">
        <f t="shared" si="14"/>
        <v>13.83412879573909</v>
      </c>
      <c r="P158" s="125">
        <f t="shared" si="15"/>
        <v>0</v>
      </c>
    </row>
    <row r="159" spans="1:16" ht="13" x14ac:dyDescent="0.25">
      <c r="A159" s="37">
        <v>8</v>
      </c>
      <c r="B159" s="137" t="s">
        <v>155</v>
      </c>
      <c r="C159" s="137"/>
      <c r="D159" s="203"/>
      <c r="E159" s="42"/>
      <c r="F159" s="38"/>
      <c r="G159" s="39">
        <v>27195000</v>
      </c>
      <c r="H159" s="38"/>
      <c r="I159" s="38"/>
      <c r="J159" s="47">
        <f>G159/G166*100</f>
        <v>78.378985958359266</v>
      </c>
      <c r="K159" s="219">
        <v>100</v>
      </c>
      <c r="L159" s="33">
        <f>N159/G159*100</f>
        <v>99.578966721823875</v>
      </c>
      <c r="M159" s="47">
        <f t="shared" si="13"/>
        <v>78.378985958359266</v>
      </c>
      <c r="N159" s="71">
        <v>27080500</v>
      </c>
      <c r="O159" s="47">
        <f t="shared" si="14"/>
        <v>78.048984344377573</v>
      </c>
      <c r="P159" s="125">
        <f t="shared" si="15"/>
        <v>114500</v>
      </c>
    </row>
    <row r="160" spans="1:16" x14ac:dyDescent="0.25">
      <c r="A160" s="37"/>
      <c r="B160" s="59"/>
      <c r="C160" s="55"/>
      <c r="D160" s="56"/>
      <c r="E160" s="42"/>
      <c r="F160" s="42"/>
      <c r="G160" s="39"/>
      <c r="H160" s="43"/>
      <c r="I160" s="43"/>
      <c r="J160" s="47"/>
      <c r="K160" s="45"/>
      <c r="L160" s="45"/>
      <c r="M160" s="47"/>
      <c r="N160" s="71"/>
      <c r="O160" s="47"/>
      <c r="P160" s="125"/>
    </row>
    <row r="161" spans="1:16" x14ac:dyDescent="0.25">
      <c r="A161" s="37"/>
      <c r="B161" s="54"/>
      <c r="C161" s="55"/>
      <c r="D161" s="56"/>
      <c r="E161" s="42"/>
      <c r="F161" s="42"/>
      <c r="G161" s="39"/>
      <c r="H161" s="43"/>
      <c r="I161" s="43"/>
      <c r="J161" s="45"/>
      <c r="K161" s="45"/>
      <c r="L161" s="45"/>
      <c r="M161" s="47"/>
      <c r="N161" s="39"/>
      <c r="O161" s="47"/>
      <c r="P161" s="125"/>
    </row>
    <row r="162" spans="1:16" x14ac:dyDescent="0.25">
      <c r="A162" s="37"/>
      <c r="B162" s="54"/>
      <c r="C162" s="55"/>
      <c r="D162" s="56"/>
      <c r="E162" s="42"/>
      <c r="F162" s="42"/>
      <c r="G162" s="39"/>
      <c r="H162" s="43"/>
      <c r="I162" s="43"/>
      <c r="J162" s="45"/>
      <c r="K162" s="45"/>
      <c r="L162" s="46"/>
      <c r="M162" s="47"/>
      <c r="N162" s="39"/>
      <c r="O162" s="48"/>
      <c r="P162" s="125"/>
    </row>
    <row r="163" spans="1:16" x14ac:dyDescent="0.25">
      <c r="A163" s="37"/>
      <c r="B163" s="54"/>
      <c r="C163" s="170"/>
      <c r="D163" s="171"/>
      <c r="E163" s="42"/>
      <c r="F163" s="42"/>
      <c r="G163" s="39"/>
      <c r="H163" s="43"/>
      <c r="I163" s="43"/>
      <c r="J163" s="45"/>
      <c r="K163" s="45"/>
      <c r="L163" s="45"/>
      <c r="M163" s="47"/>
      <c r="N163" s="39"/>
      <c r="O163" s="47"/>
      <c r="P163" s="125"/>
    </row>
    <row r="164" spans="1:16" x14ac:dyDescent="0.25">
      <c r="A164" s="37"/>
      <c r="B164" s="54"/>
      <c r="C164" s="170"/>
      <c r="D164" s="171"/>
      <c r="E164" s="42"/>
      <c r="F164" s="42"/>
      <c r="G164" s="39"/>
      <c r="H164" s="43"/>
      <c r="I164" s="43"/>
      <c r="J164" s="45"/>
      <c r="K164" s="45"/>
      <c r="L164" s="45"/>
      <c r="M164" s="47"/>
      <c r="N164" s="39"/>
      <c r="O164" s="47"/>
      <c r="P164" s="125"/>
    </row>
    <row r="165" spans="1:16" ht="13" thickBot="1" x14ac:dyDescent="0.3">
      <c r="A165" s="13"/>
      <c r="B165" s="50"/>
      <c r="C165" s="51"/>
      <c r="D165" s="52"/>
      <c r="E165" s="14"/>
      <c r="F165" s="14"/>
      <c r="G165" s="15"/>
      <c r="H165" s="16"/>
      <c r="I165" s="16"/>
      <c r="J165" s="17"/>
      <c r="K165" s="18"/>
      <c r="L165" s="18"/>
      <c r="M165" s="19"/>
      <c r="N165" s="15"/>
      <c r="O165" s="19"/>
      <c r="P165" s="138"/>
    </row>
    <row r="166" spans="1:16" ht="13.5" thickBot="1" x14ac:dyDescent="0.35">
      <c r="A166" s="306" t="s">
        <v>21</v>
      </c>
      <c r="B166" s="307"/>
      <c r="C166" s="307"/>
      <c r="D166" s="307"/>
      <c r="E166" s="307"/>
      <c r="F166" s="308"/>
      <c r="G166" s="20">
        <f>SUM(G153:G165)</f>
        <v>34696800</v>
      </c>
      <c r="H166" s="21"/>
      <c r="I166" s="22"/>
      <c r="J166" s="4">
        <f>SUM(J152:J165)</f>
        <v>100</v>
      </c>
      <c r="K166" s="165">
        <f>SUM(K153:K154)/7</f>
        <v>28.571428571428573</v>
      </c>
      <c r="L166" s="165">
        <f>N166/G166*100</f>
        <v>98.627539139056054</v>
      </c>
      <c r="M166" s="5">
        <f>SUM(M152:M163)</f>
        <v>100</v>
      </c>
      <c r="N166" s="23">
        <f>SUM(N153:N159)</f>
        <v>34220600</v>
      </c>
      <c r="O166" s="4">
        <f>SUM(O151:O165)</f>
        <v>96.717357249083477</v>
      </c>
      <c r="P166" s="180">
        <f>SUM(P153:P159)</f>
        <v>476200</v>
      </c>
    </row>
    <row r="168" spans="1:16" x14ac:dyDescent="0.25">
      <c r="L168" s="142" t="s">
        <v>246</v>
      </c>
      <c r="M168" s="142"/>
      <c r="N168" s="142"/>
    </row>
    <row r="170" spans="1:16" x14ac:dyDescent="0.25">
      <c r="G170" s="142"/>
      <c r="L170" s="1" t="s">
        <v>22</v>
      </c>
    </row>
    <row r="174" spans="1:16" x14ac:dyDescent="0.25">
      <c r="L174" s="2" t="str">
        <f>L64</f>
        <v>AHMAD ANSAR,S.Sos</v>
      </c>
      <c r="M174" s="2"/>
      <c r="O174" s="2"/>
    </row>
    <row r="175" spans="1:16" x14ac:dyDescent="0.25">
      <c r="L175" s="2"/>
      <c r="M175" s="2"/>
      <c r="O175" s="2"/>
    </row>
    <row r="176" spans="1:16" x14ac:dyDescent="0.25">
      <c r="L176" s="2"/>
      <c r="M176" s="2"/>
      <c r="O176" s="2"/>
    </row>
    <row r="177" spans="1:16" x14ac:dyDescent="0.25">
      <c r="L177" s="2"/>
      <c r="M177" s="2"/>
      <c r="O177" s="2"/>
    </row>
    <row r="178" spans="1:16" x14ac:dyDescent="0.25">
      <c r="L178" s="1" t="str">
        <f>L65</f>
        <v>NIP. 197907312007011014</v>
      </c>
      <c r="M178" s="2"/>
      <c r="O178" s="2"/>
    </row>
    <row r="179" spans="1:16" x14ac:dyDescent="0.25">
      <c r="M179" s="2"/>
      <c r="O179" s="2"/>
    </row>
    <row r="180" spans="1:16" x14ac:dyDescent="0.25">
      <c r="M180" s="2"/>
      <c r="O180" s="2"/>
    </row>
    <row r="181" spans="1:16" x14ac:dyDescent="0.25">
      <c r="M181" s="2"/>
      <c r="O181" s="2"/>
    </row>
    <row r="182" spans="1:16" x14ac:dyDescent="0.25">
      <c r="M182" s="2"/>
      <c r="O182" s="2"/>
    </row>
    <row r="183" spans="1:16" ht="13" x14ac:dyDescent="0.3">
      <c r="A183" s="6" t="s">
        <v>26</v>
      </c>
      <c r="B183" s="6" t="s">
        <v>30</v>
      </c>
      <c r="C183" s="6" t="s">
        <v>124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6" ht="13" x14ac:dyDescent="0.3">
      <c r="A184" s="6" t="s">
        <v>32</v>
      </c>
      <c r="B184" s="6" t="s">
        <v>30</v>
      </c>
      <c r="C184" s="6" t="s">
        <v>31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6" ht="13" thickBot="1" x14ac:dyDescent="0.3">
      <c r="E185" s="7"/>
      <c r="F185" s="7"/>
      <c r="G185" s="7"/>
      <c r="H185" s="7"/>
      <c r="I185" s="7"/>
      <c r="J185" s="7"/>
      <c r="K185" s="7"/>
      <c r="L185" s="7"/>
      <c r="M185" s="7" t="str">
        <f>M74</f>
        <v>Keadaan  Desember  2025</v>
      </c>
      <c r="N185" s="7"/>
    </row>
    <row r="186" spans="1:16" ht="13.5" customHeight="1" thickBot="1" x14ac:dyDescent="0.35">
      <c r="A186" s="313" t="s">
        <v>12</v>
      </c>
      <c r="B186" s="316" t="s">
        <v>13</v>
      </c>
      <c r="C186" s="317"/>
      <c r="D186" s="318"/>
      <c r="E186" s="309" t="s">
        <v>14</v>
      </c>
      <c r="F186" s="311"/>
      <c r="G186" s="313" t="s">
        <v>47</v>
      </c>
      <c r="H186" s="313" t="s">
        <v>15</v>
      </c>
      <c r="I186" s="313" t="s">
        <v>16</v>
      </c>
      <c r="J186" s="313" t="s">
        <v>45</v>
      </c>
      <c r="K186" s="306" t="s">
        <v>17</v>
      </c>
      <c r="L186" s="308"/>
      <c r="M186" s="309" t="s">
        <v>3</v>
      </c>
      <c r="N186" s="310"/>
      <c r="O186" s="311"/>
      <c r="P186" s="312" t="s">
        <v>4</v>
      </c>
    </row>
    <row r="187" spans="1:16" ht="13.5" thickBot="1" x14ac:dyDescent="0.35">
      <c r="A187" s="315"/>
      <c r="B187" s="319"/>
      <c r="C187" s="320"/>
      <c r="D187" s="321"/>
      <c r="E187" s="313" t="s">
        <v>18</v>
      </c>
      <c r="F187" s="313" t="s">
        <v>19</v>
      </c>
      <c r="G187" s="315"/>
      <c r="H187" s="315"/>
      <c r="I187" s="315"/>
      <c r="J187" s="315"/>
      <c r="K187" s="313" t="s">
        <v>8</v>
      </c>
      <c r="L187" s="313" t="s">
        <v>9</v>
      </c>
      <c r="M187" s="313" t="s">
        <v>8</v>
      </c>
      <c r="N187" s="306" t="s">
        <v>9</v>
      </c>
      <c r="O187" s="308"/>
      <c r="P187" s="312"/>
    </row>
    <row r="188" spans="1:16" ht="13.5" thickBot="1" x14ac:dyDescent="0.35">
      <c r="A188" s="314"/>
      <c r="B188" s="322"/>
      <c r="C188" s="323"/>
      <c r="D188" s="324"/>
      <c r="E188" s="314"/>
      <c r="F188" s="314"/>
      <c r="G188" s="314"/>
      <c r="H188" s="314"/>
      <c r="I188" s="314"/>
      <c r="J188" s="314"/>
      <c r="K188" s="314"/>
      <c r="L188" s="314"/>
      <c r="M188" s="314"/>
      <c r="N188" s="8" t="s">
        <v>20</v>
      </c>
      <c r="O188" s="8" t="s">
        <v>10</v>
      </c>
      <c r="P188" s="312"/>
    </row>
    <row r="189" spans="1:16" ht="13.5" thickBot="1" x14ac:dyDescent="0.35">
      <c r="A189" s="9">
        <v>1</v>
      </c>
      <c r="B189" s="300">
        <v>2</v>
      </c>
      <c r="C189" s="301"/>
      <c r="D189" s="302"/>
      <c r="E189" s="10">
        <v>3</v>
      </c>
      <c r="F189" s="10">
        <v>4</v>
      </c>
      <c r="G189" s="10">
        <v>5</v>
      </c>
      <c r="H189" s="10">
        <v>6</v>
      </c>
      <c r="I189" s="10">
        <v>7</v>
      </c>
      <c r="J189" s="10">
        <v>8</v>
      </c>
      <c r="K189" s="10">
        <v>9</v>
      </c>
      <c r="L189" s="10">
        <v>10</v>
      </c>
      <c r="M189" s="10">
        <v>11</v>
      </c>
      <c r="N189" s="10">
        <v>12</v>
      </c>
      <c r="O189" s="10">
        <v>13</v>
      </c>
      <c r="P189" s="10">
        <v>14</v>
      </c>
    </row>
    <row r="190" spans="1:16" ht="13" x14ac:dyDescent="0.3">
      <c r="A190" s="11">
        <v>1</v>
      </c>
      <c r="B190" s="337" t="s">
        <v>204</v>
      </c>
      <c r="C190" s="338"/>
      <c r="D190" s="339"/>
      <c r="E190" s="12"/>
      <c r="F190" s="12"/>
      <c r="G190" s="277">
        <v>369500</v>
      </c>
      <c r="H190" s="12"/>
      <c r="I190" s="12"/>
      <c r="J190" s="278">
        <f>G190/G197*100</f>
        <v>2.289853994695223</v>
      </c>
      <c r="K190" s="33">
        <v>100</v>
      </c>
      <c r="L190" s="33">
        <f t="shared" ref="L190:L195" si="16">N190/G190*100</f>
        <v>92.525033829499321</v>
      </c>
      <c r="M190" s="47">
        <f t="shared" ref="M190:M195" si="17">J190*K190/100</f>
        <v>2.289853994695223</v>
      </c>
      <c r="N190" s="74">
        <v>341880</v>
      </c>
      <c r="O190" s="47">
        <f t="shared" ref="O190:O195" si="18">J190*L190/100</f>
        <v>2.1186881832378965</v>
      </c>
      <c r="P190" s="234">
        <f>G190-N188:N190</f>
        <v>27620</v>
      </c>
    </row>
    <row r="191" spans="1:16" ht="13" x14ac:dyDescent="0.25">
      <c r="A191" s="37">
        <v>2</v>
      </c>
      <c r="B191" s="59" t="s">
        <v>153</v>
      </c>
      <c r="C191" s="55"/>
      <c r="D191" s="56"/>
      <c r="E191" s="38"/>
      <c r="F191" s="28"/>
      <c r="G191" s="29">
        <v>634000</v>
      </c>
      <c r="H191" s="28"/>
      <c r="I191" s="28"/>
      <c r="J191" s="33">
        <f>G191/G197*100</f>
        <v>3.9290052304107483</v>
      </c>
      <c r="K191" s="33">
        <v>100</v>
      </c>
      <c r="L191" s="33">
        <f t="shared" si="16"/>
        <v>91.566246056782333</v>
      </c>
      <c r="M191" s="47">
        <f t="shared" si="17"/>
        <v>3.9290052304107483</v>
      </c>
      <c r="N191" s="74">
        <v>580530</v>
      </c>
      <c r="O191" s="47">
        <f t="shared" si="18"/>
        <v>3.5976425968617538</v>
      </c>
      <c r="P191" s="125">
        <f>G191-N191</f>
        <v>53470</v>
      </c>
    </row>
    <row r="192" spans="1:16" ht="13" x14ac:dyDescent="0.25">
      <c r="A192" s="37">
        <v>3</v>
      </c>
      <c r="B192" s="59" t="s">
        <v>82</v>
      </c>
      <c r="C192" s="55"/>
      <c r="D192" s="56"/>
      <c r="E192" s="42"/>
      <c r="F192" s="28"/>
      <c r="G192" s="29">
        <v>100000</v>
      </c>
      <c r="H192" s="28"/>
      <c r="I192" s="28"/>
      <c r="J192" s="33">
        <f>G192/G197*100</f>
        <v>0.61971691331399814</v>
      </c>
      <c r="K192" s="33">
        <v>100</v>
      </c>
      <c r="L192" s="33">
        <f t="shared" si="16"/>
        <v>70</v>
      </c>
      <c r="M192" s="47">
        <f t="shared" si="17"/>
        <v>0.61971691331399814</v>
      </c>
      <c r="N192" s="74">
        <v>70000</v>
      </c>
      <c r="O192" s="47">
        <f t="shared" si="18"/>
        <v>0.43380183931979871</v>
      </c>
      <c r="P192" s="125">
        <f>G192-N192</f>
        <v>30000</v>
      </c>
    </row>
    <row r="193" spans="1:16" x14ac:dyDescent="0.25">
      <c r="A193" s="37">
        <v>4</v>
      </c>
      <c r="B193" s="137" t="s">
        <v>154</v>
      </c>
      <c r="C193" s="137"/>
      <c r="D193" s="203"/>
      <c r="E193" s="42"/>
      <c r="F193" s="30"/>
      <c r="G193" s="29">
        <v>642900</v>
      </c>
      <c r="H193" s="31"/>
      <c r="I193" s="31"/>
      <c r="J193" s="33">
        <f>G193/G197*100</f>
        <v>3.9841600356956941</v>
      </c>
      <c r="K193" s="33">
        <v>100</v>
      </c>
      <c r="L193" s="33">
        <f t="shared" si="16"/>
        <v>97.550163322445172</v>
      </c>
      <c r="M193" s="47">
        <f t="shared" si="17"/>
        <v>3.9841600356956941</v>
      </c>
      <c r="N193" s="74">
        <v>627150</v>
      </c>
      <c r="O193" s="47">
        <f t="shared" si="18"/>
        <v>3.8865546218487395</v>
      </c>
      <c r="P193" s="125">
        <f>G193-N193</f>
        <v>15750</v>
      </c>
    </row>
    <row r="194" spans="1:16" x14ac:dyDescent="0.25">
      <c r="A194" s="37">
        <v>5</v>
      </c>
      <c r="B194" s="137" t="s">
        <v>177</v>
      </c>
      <c r="C194" s="137"/>
      <c r="D194" s="203"/>
      <c r="E194" s="42"/>
      <c r="F194" s="42"/>
      <c r="G194" s="39">
        <v>7200000</v>
      </c>
      <c r="H194" s="16"/>
      <c r="I194" s="16"/>
      <c r="J194" s="35">
        <f>G194/G197*100</f>
        <v>44.619617758607866</v>
      </c>
      <c r="K194" s="33">
        <f t="shared" ref="K194" si="19">N193:N194/G194*100</f>
        <v>100</v>
      </c>
      <c r="L194" s="33">
        <f t="shared" si="16"/>
        <v>100</v>
      </c>
      <c r="M194" s="47">
        <f t="shared" si="17"/>
        <v>44.619617758607866</v>
      </c>
      <c r="N194" s="74">
        <v>7200000</v>
      </c>
      <c r="O194" s="47">
        <f t="shared" si="18"/>
        <v>44.619617758607866</v>
      </c>
      <c r="P194" s="125">
        <f>G194-N194</f>
        <v>0</v>
      </c>
    </row>
    <row r="195" spans="1:16" x14ac:dyDescent="0.25">
      <c r="A195" s="37">
        <v>6</v>
      </c>
      <c r="B195" s="137" t="s">
        <v>155</v>
      </c>
      <c r="C195" s="137"/>
      <c r="D195" s="203"/>
      <c r="E195" s="42"/>
      <c r="F195" s="42"/>
      <c r="G195" s="39">
        <v>7190000</v>
      </c>
      <c r="H195" s="16"/>
      <c r="I195" s="16"/>
      <c r="J195" s="35">
        <f>G195/G197*100</f>
        <v>44.557646067276465</v>
      </c>
      <c r="K195" s="33">
        <v>100</v>
      </c>
      <c r="L195" s="33">
        <f t="shared" si="16"/>
        <v>98.995827538247568</v>
      </c>
      <c r="M195" s="47">
        <f t="shared" si="17"/>
        <v>44.557646067276465</v>
      </c>
      <c r="N195" s="74">
        <v>7117800</v>
      </c>
      <c r="O195" s="47">
        <f t="shared" si="18"/>
        <v>44.110210455863765</v>
      </c>
      <c r="P195" s="125">
        <f>G195-N195</f>
        <v>72200</v>
      </c>
    </row>
    <row r="196" spans="1:16" ht="13" thickBot="1" x14ac:dyDescent="0.3">
      <c r="A196" s="13"/>
      <c r="B196" s="50"/>
      <c r="C196" s="51"/>
      <c r="D196" s="52"/>
      <c r="E196" s="14"/>
      <c r="F196" s="14"/>
      <c r="G196" s="15"/>
      <c r="H196" s="16"/>
      <c r="I196" s="16"/>
      <c r="J196" s="17"/>
      <c r="K196" s="18"/>
      <c r="L196" s="18"/>
      <c r="M196" s="19"/>
      <c r="N196" s="15"/>
      <c r="O196" s="19"/>
      <c r="P196" s="138"/>
    </row>
    <row r="197" spans="1:16" ht="13.5" thickBot="1" x14ac:dyDescent="0.35">
      <c r="A197" s="306" t="s">
        <v>21</v>
      </c>
      <c r="B197" s="307"/>
      <c r="C197" s="307"/>
      <c r="D197" s="307"/>
      <c r="E197" s="307"/>
      <c r="F197" s="308"/>
      <c r="G197" s="20">
        <f>SUM(G190:G195)</f>
        <v>16136400</v>
      </c>
      <c r="H197" s="21"/>
      <c r="I197" s="22"/>
      <c r="J197" s="4">
        <f>SUM(J190:J195)</f>
        <v>100</v>
      </c>
      <c r="K197" s="165">
        <f>SUM(K191:K195)/5</f>
        <v>100</v>
      </c>
      <c r="L197" s="165">
        <f>N197/G197*100</f>
        <v>98.766515455739821</v>
      </c>
      <c r="M197" s="166">
        <f>SUM(M190:M195)</f>
        <v>100</v>
      </c>
      <c r="N197" s="20">
        <f>SUM(N190:N196)</f>
        <v>15937360</v>
      </c>
      <c r="O197" s="166">
        <f>SUM(O190:O195)</f>
        <v>98.766515455739821</v>
      </c>
      <c r="P197" s="167">
        <f>SUM(P190:P195)</f>
        <v>199040</v>
      </c>
    </row>
    <row r="199" spans="1:16" x14ac:dyDescent="0.25">
      <c r="L199" s="142" t="s">
        <v>248</v>
      </c>
      <c r="M199" s="142"/>
      <c r="N199" s="142"/>
    </row>
    <row r="201" spans="1:16" x14ac:dyDescent="0.25">
      <c r="L201" s="1" t="s">
        <v>22</v>
      </c>
    </row>
    <row r="205" spans="1:16" x14ac:dyDescent="0.25">
      <c r="L205" s="2" t="str">
        <f>L64</f>
        <v>AHMAD ANSAR,S.Sos</v>
      </c>
      <c r="M205" s="2"/>
      <c r="O205" s="2"/>
    </row>
    <row r="206" spans="1:16" x14ac:dyDescent="0.25">
      <c r="L206" s="142" t="str">
        <f>L65</f>
        <v>NIP. 197907312007011014</v>
      </c>
      <c r="M206" s="2"/>
      <c r="O206" s="2"/>
    </row>
    <row r="222" spans="1:15" ht="13" x14ac:dyDescent="0.3">
      <c r="A222" s="6" t="s">
        <v>26</v>
      </c>
      <c r="B222" s="6" t="s">
        <v>30</v>
      </c>
      <c r="C222" s="6" t="s">
        <v>125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3" x14ac:dyDescent="0.3">
      <c r="A223" s="6" t="s">
        <v>32</v>
      </c>
      <c r="B223" s="6" t="s">
        <v>30</v>
      </c>
      <c r="C223" s="6" t="s">
        <v>31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3" thickBot="1" x14ac:dyDescent="0.3">
      <c r="E224" s="7"/>
      <c r="F224" s="7"/>
      <c r="G224" s="7"/>
      <c r="H224" s="7"/>
      <c r="I224" s="7"/>
      <c r="J224" s="7"/>
      <c r="K224" s="7"/>
      <c r="L224" s="7"/>
      <c r="M224" s="7" t="str">
        <f>M74</f>
        <v>Keadaan  Desember  2025</v>
      </c>
      <c r="N224" s="7"/>
    </row>
    <row r="225" spans="1:16" ht="13.5" customHeight="1" thickBot="1" x14ac:dyDescent="0.35">
      <c r="A225" s="313" t="s">
        <v>12</v>
      </c>
      <c r="B225" s="316" t="s">
        <v>13</v>
      </c>
      <c r="C225" s="317"/>
      <c r="D225" s="318"/>
      <c r="E225" s="309" t="s">
        <v>14</v>
      </c>
      <c r="F225" s="311"/>
      <c r="G225" s="313" t="s">
        <v>47</v>
      </c>
      <c r="H225" s="313" t="s">
        <v>15</v>
      </c>
      <c r="I225" s="313" t="s">
        <v>16</v>
      </c>
      <c r="J225" s="313" t="s">
        <v>45</v>
      </c>
      <c r="K225" s="306" t="s">
        <v>17</v>
      </c>
      <c r="L225" s="308"/>
      <c r="M225" s="309" t="s">
        <v>3</v>
      </c>
      <c r="N225" s="310"/>
      <c r="O225" s="311"/>
      <c r="P225" s="312" t="s">
        <v>4</v>
      </c>
    </row>
    <row r="226" spans="1:16" ht="13.5" thickBot="1" x14ac:dyDescent="0.35">
      <c r="A226" s="315"/>
      <c r="B226" s="319"/>
      <c r="C226" s="320"/>
      <c r="D226" s="321"/>
      <c r="E226" s="313" t="s">
        <v>18</v>
      </c>
      <c r="F226" s="313" t="s">
        <v>19</v>
      </c>
      <c r="G226" s="315"/>
      <c r="H226" s="315"/>
      <c r="I226" s="315"/>
      <c r="J226" s="315"/>
      <c r="K226" s="313" t="s">
        <v>8</v>
      </c>
      <c r="L226" s="313" t="s">
        <v>9</v>
      </c>
      <c r="M226" s="313" t="s">
        <v>8</v>
      </c>
      <c r="N226" s="306" t="s">
        <v>9</v>
      </c>
      <c r="O226" s="308"/>
      <c r="P226" s="312"/>
    </row>
    <row r="227" spans="1:16" ht="13.5" thickBot="1" x14ac:dyDescent="0.35">
      <c r="A227" s="314"/>
      <c r="B227" s="322"/>
      <c r="C227" s="323"/>
      <c r="D227" s="324"/>
      <c r="E227" s="314"/>
      <c r="F227" s="314"/>
      <c r="G227" s="314"/>
      <c r="H227" s="314"/>
      <c r="I227" s="314"/>
      <c r="J227" s="314"/>
      <c r="K227" s="314"/>
      <c r="L227" s="314"/>
      <c r="M227" s="314"/>
      <c r="N227" s="8" t="s">
        <v>20</v>
      </c>
      <c r="O227" s="8" t="s">
        <v>10</v>
      </c>
      <c r="P227" s="312"/>
    </row>
    <row r="228" spans="1:16" ht="13.5" thickBot="1" x14ac:dyDescent="0.35">
      <c r="A228" s="9">
        <v>1</v>
      </c>
      <c r="B228" s="300">
        <v>2</v>
      </c>
      <c r="C228" s="301"/>
      <c r="D228" s="302"/>
      <c r="E228" s="10">
        <v>3</v>
      </c>
      <c r="F228" s="10">
        <v>4</v>
      </c>
      <c r="G228" s="10">
        <v>5</v>
      </c>
      <c r="H228" s="10">
        <v>6</v>
      </c>
      <c r="I228" s="10">
        <v>7</v>
      </c>
      <c r="J228" s="10">
        <v>8</v>
      </c>
      <c r="K228" s="10">
        <v>9</v>
      </c>
      <c r="L228" s="10">
        <v>10</v>
      </c>
      <c r="M228" s="10">
        <v>11</v>
      </c>
      <c r="N228" s="10">
        <v>12</v>
      </c>
      <c r="O228" s="10">
        <v>13</v>
      </c>
      <c r="P228" s="10">
        <v>14</v>
      </c>
    </row>
    <row r="229" spans="1:16" ht="13" x14ac:dyDescent="0.3">
      <c r="A229" s="11"/>
      <c r="B229" s="303"/>
      <c r="C229" s="304"/>
      <c r="D229" s="305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2"/>
    </row>
    <row r="230" spans="1:16" ht="13" x14ac:dyDescent="0.25">
      <c r="A230" s="37">
        <v>1</v>
      </c>
      <c r="B230" s="169" t="s">
        <v>83</v>
      </c>
      <c r="C230" s="170"/>
      <c r="D230" s="171"/>
      <c r="E230" s="38"/>
      <c r="F230" s="28"/>
      <c r="G230" s="29">
        <v>182000</v>
      </c>
      <c r="H230" s="28"/>
      <c r="I230" s="28"/>
      <c r="J230" s="33">
        <f>G230/G238*100</f>
        <v>2.4575001012706084</v>
      </c>
      <c r="K230" s="33">
        <v>100</v>
      </c>
      <c r="L230" s="33">
        <f t="shared" ref="L230:L235" si="20">N230/G230*100</f>
        <v>94.870879120879124</v>
      </c>
      <c r="M230" s="47">
        <f t="shared" ref="M230:M235" si="21">J230*K230/100</f>
        <v>2.4575001012706084</v>
      </c>
      <c r="N230" s="74">
        <v>172665</v>
      </c>
      <c r="O230" s="47">
        <f t="shared" ref="O230:O235" si="22">J230*L230/100</f>
        <v>2.3314519504719211</v>
      </c>
      <c r="P230" s="125">
        <f t="shared" ref="P230:P235" si="23">G230-N230</f>
        <v>9335</v>
      </c>
    </row>
    <row r="231" spans="1:16" ht="13" x14ac:dyDescent="0.25">
      <c r="A231" s="37">
        <v>2</v>
      </c>
      <c r="B231" s="59" t="s">
        <v>153</v>
      </c>
      <c r="C231" s="55"/>
      <c r="D231" s="56"/>
      <c r="E231" s="38"/>
      <c r="F231" s="28"/>
      <c r="G231" s="29">
        <v>318000</v>
      </c>
      <c r="H231" s="28"/>
      <c r="I231" s="28"/>
      <c r="J231" s="33">
        <f>G231/G238*100</f>
        <v>4.2938738033189754</v>
      </c>
      <c r="K231" s="33">
        <v>100</v>
      </c>
      <c r="L231" s="33">
        <f t="shared" si="20"/>
        <v>92.893081761006286</v>
      </c>
      <c r="M231" s="47">
        <f t="shared" si="21"/>
        <v>4.2938738033189754</v>
      </c>
      <c r="N231" s="74">
        <v>295400</v>
      </c>
      <c r="O231" s="47">
        <f t="shared" si="22"/>
        <v>3.9887117028315258</v>
      </c>
      <c r="P231" s="125">
        <f t="shared" si="23"/>
        <v>22600</v>
      </c>
    </row>
    <row r="232" spans="1:16" x14ac:dyDescent="0.25">
      <c r="A232" s="37">
        <v>3</v>
      </c>
      <c r="B232" s="59" t="s">
        <v>82</v>
      </c>
      <c r="C232" s="55"/>
      <c r="D232" s="56"/>
      <c r="E232" s="42"/>
      <c r="F232" s="30"/>
      <c r="G232" s="29">
        <v>292900</v>
      </c>
      <c r="H232" s="31"/>
      <c r="I232" s="31"/>
      <c r="J232" s="33">
        <f>G232/G238*100</f>
        <v>3.9549548333085784</v>
      </c>
      <c r="K232" s="33">
        <v>100</v>
      </c>
      <c r="L232" s="33">
        <f t="shared" si="20"/>
        <v>89.757596449300109</v>
      </c>
      <c r="M232" s="47">
        <f t="shared" si="21"/>
        <v>3.9549548333085784</v>
      </c>
      <c r="N232" s="74">
        <v>262900</v>
      </c>
      <c r="O232" s="47">
        <f t="shared" si="22"/>
        <v>3.5498723990332035</v>
      </c>
      <c r="P232" s="125">
        <f t="shared" si="23"/>
        <v>30000</v>
      </c>
    </row>
    <row r="233" spans="1:16" x14ac:dyDescent="0.25">
      <c r="A233" s="37">
        <v>4</v>
      </c>
      <c r="B233" s="137" t="s">
        <v>154</v>
      </c>
      <c r="C233" s="137"/>
      <c r="D233" s="203"/>
      <c r="E233" s="42"/>
      <c r="F233" s="14"/>
      <c r="G233" s="15">
        <v>325000</v>
      </c>
      <c r="H233" s="16"/>
      <c r="I233" s="16"/>
      <c r="J233" s="33">
        <f>G233/G238*100</f>
        <v>4.3883930379832297</v>
      </c>
      <c r="K233" s="219">
        <v>100</v>
      </c>
      <c r="L233" s="33">
        <f t="shared" si="20"/>
        <v>85.384615384615387</v>
      </c>
      <c r="M233" s="47">
        <f t="shared" si="21"/>
        <v>4.3883930379832297</v>
      </c>
      <c r="N233" s="74">
        <v>277500</v>
      </c>
      <c r="O233" s="47">
        <f t="shared" si="22"/>
        <v>3.747012517047219</v>
      </c>
      <c r="P233" s="125">
        <f t="shared" si="23"/>
        <v>47500</v>
      </c>
    </row>
    <row r="234" spans="1:16" x14ac:dyDescent="0.25">
      <c r="A234" s="37">
        <v>5</v>
      </c>
      <c r="B234" s="137" t="s">
        <v>65</v>
      </c>
      <c r="C234" s="137"/>
      <c r="D234" s="203"/>
      <c r="E234" s="42"/>
      <c r="F234" s="14"/>
      <c r="G234" s="15">
        <v>1200000</v>
      </c>
      <c r="H234" s="16"/>
      <c r="I234" s="16"/>
      <c r="J234" s="33">
        <f>G234/G238*100</f>
        <v>16.203297371015001</v>
      </c>
      <c r="K234" s="33">
        <f t="shared" ref="K234" si="24">N233:N234/G234*100</f>
        <v>100</v>
      </c>
      <c r="L234" s="33">
        <f t="shared" si="20"/>
        <v>100</v>
      </c>
      <c r="M234" s="47">
        <f t="shared" si="21"/>
        <v>16.203297371015001</v>
      </c>
      <c r="N234" s="74">
        <v>1200000</v>
      </c>
      <c r="O234" s="47">
        <f t="shared" si="22"/>
        <v>16.203297371015001</v>
      </c>
      <c r="P234" s="125">
        <f t="shared" si="23"/>
        <v>0</v>
      </c>
    </row>
    <row r="235" spans="1:16" x14ac:dyDescent="0.25">
      <c r="A235" s="37">
        <v>6</v>
      </c>
      <c r="B235" s="137" t="s">
        <v>155</v>
      </c>
      <c r="C235" s="137"/>
      <c r="D235" s="203"/>
      <c r="E235" s="42"/>
      <c r="F235" s="42"/>
      <c r="G235" s="39">
        <v>5088000</v>
      </c>
      <c r="H235" s="16"/>
      <c r="I235" s="16"/>
      <c r="J235" s="35">
        <f>G235/G238*100</f>
        <v>68.701980853103606</v>
      </c>
      <c r="K235" s="33">
        <v>100</v>
      </c>
      <c r="L235" s="33">
        <f t="shared" si="20"/>
        <v>89.897798742138363</v>
      </c>
      <c r="M235" s="47">
        <f t="shared" si="21"/>
        <v>68.701980853103606</v>
      </c>
      <c r="N235" s="74">
        <v>4574000</v>
      </c>
      <c r="O235" s="47">
        <f t="shared" si="22"/>
        <v>61.761568479185513</v>
      </c>
      <c r="P235" s="125">
        <f t="shared" si="23"/>
        <v>514000</v>
      </c>
    </row>
    <row r="236" spans="1:16" x14ac:dyDescent="0.25">
      <c r="A236" s="37"/>
      <c r="C236" s="40"/>
      <c r="D236" s="41"/>
      <c r="E236" s="42"/>
      <c r="F236" s="42"/>
      <c r="G236" s="39"/>
      <c r="H236" s="16"/>
      <c r="I236" s="16"/>
      <c r="J236" s="35"/>
      <c r="K236" s="33"/>
      <c r="L236" s="33"/>
      <c r="M236" s="35"/>
      <c r="N236" s="74"/>
      <c r="O236" s="35"/>
      <c r="P236" s="125"/>
    </row>
    <row r="237" spans="1:16" ht="13" thickBot="1" x14ac:dyDescent="0.3">
      <c r="A237" s="13"/>
      <c r="B237" s="50"/>
      <c r="C237" s="51"/>
      <c r="D237" s="52"/>
      <c r="E237" s="14"/>
      <c r="F237" s="14"/>
      <c r="G237" s="15"/>
      <c r="H237" s="16"/>
      <c r="I237" s="16"/>
      <c r="J237" s="17"/>
      <c r="K237" s="18"/>
      <c r="L237" s="18"/>
      <c r="M237" s="19"/>
      <c r="N237" s="15"/>
      <c r="O237" s="19"/>
      <c r="P237" s="138"/>
    </row>
    <row r="238" spans="1:16" ht="13.5" thickBot="1" x14ac:dyDescent="0.35">
      <c r="A238" s="306" t="s">
        <v>21</v>
      </c>
      <c r="B238" s="307"/>
      <c r="C238" s="307"/>
      <c r="D238" s="307"/>
      <c r="E238" s="307"/>
      <c r="F238" s="308"/>
      <c r="G238" s="20">
        <f>SUM(G230:G237)</f>
        <v>7405900</v>
      </c>
      <c r="H238" s="21"/>
      <c r="I238" s="22"/>
      <c r="J238" s="4">
        <f>SUM(J230:J237)</f>
        <v>100</v>
      </c>
      <c r="K238" s="165">
        <f>SUM(K230:K236)/5</f>
        <v>120</v>
      </c>
      <c r="L238" s="165">
        <f>N238/G238*100</f>
        <v>91.581914419584393</v>
      </c>
      <c r="M238" s="166">
        <f>SUM(M230:M236)</f>
        <v>100</v>
      </c>
      <c r="N238" s="20">
        <f>SUM(N230:N235)</f>
        <v>6782465</v>
      </c>
      <c r="O238" s="166">
        <f>SUM(O230:O236)</f>
        <v>91.581914419584393</v>
      </c>
      <c r="P238" s="167">
        <f>SUM(P230:P235)</f>
        <v>623435</v>
      </c>
    </row>
    <row r="240" spans="1:16" x14ac:dyDescent="0.25">
      <c r="L240" s="205"/>
    </row>
    <row r="241" spans="12:15" x14ac:dyDescent="0.25">
      <c r="L241" s="142" t="s">
        <v>246</v>
      </c>
      <c r="M241" s="142"/>
      <c r="N241" s="142"/>
    </row>
    <row r="242" spans="12:15" x14ac:dyDescent="0.25">
      <c r="L242" s="1" t="s">
        <v>22</v>
      </c>
    </row>
    <row r="246" spans="12:15" x14ac:dyDescent="0.25">
      <c r="L246" s="2" t="str">
        <f>L64</f>
        <v>AHMAD ANSAR,S.Sos</v>
      </c>
      <c r="M246" s="2"/>
      <c r="O246" s="2"/>
    </row>
    <row r="247" spans="12:15" x14ac:dyDescent="0.25">
      <c r="L247" s="142" t="str">
        <f>L65</f>
        <v>NIP. 197907312007011014</v>
      </c>
      <c r="M247" s="2"/>
      <c r="O247" s="2"/>
    </row>
    <row r="248" spans="12:15" x14ac:dyDescent="0.25">
      <c r="L248" s="142"/>
      <c r="M248" s="2"/>
      <c r="O248" s="2"/>
    </row>
    <row r="249" spans="12:15" x14ac:dyDescent="0.25">
      <c r="L249" s="142"/>
      <c r="M249" s="2"/>
      <c r="O249" s="2"/>
    </row>
    <row r="250" spans="12:15" x14ac:dyDescent="0.25">
      <c r="L250" s="142"/>
      <c r="M250" s="2"/>
      <c r="O250" s="2"/>
    </row>
    <row r="251" spans="12:15" x14ac:dyDescent="0.25">
      <c r="L251" s="142"/>
      <c r="M251" s="2"/>
      <c r="O251" s="2"/>
    </row>
    <row r="252" spans="12:15" x14ac:dyDescent="0.25">
      <c r="L252" s="142"/>
      <c r="M252" s="2"/>
      <c r="O252" s="2"/>
    </row>
    <row r="253" spans="12:15" x14ac:dyDescent="0.25">
      <c r="L253" s="142"/>
      <c r="M253" s="2"/>
      <c r="O253" s="2"/>
    </row>
    <row r="254" spans="12:15" x14ac:dyDescent="0.25">
      <c r="L254" s="142"/>
      <c r="M254" s="2"/>
      <c r="O254" s="2"/>
    </row>
    <row r="255" spans="12:15" x14ac:dyDescent="0.25">
      <c r="L255" s="142"/>
      <c r="M255" s="2"/>
      <c r="O255" s="2"/>
    </row>
    <row r="256" spans="12:15" x14ac:dyDescent="0.25">
      <c r="L256" s="142"/>
      <c r="M256" s="2"/>
      <c r="O256" s="2"/>
    </row>
    <row r="257" spans="1:16" x14ac:dyDescent="0.25">
      <c r="L257" s="142"/>
      <c r="M257" s="2"/>
      <c r="O257" s="2"/>
    </row>
    <row r="258" spans="1:16" x14ac:dyDescent="0.25">
      <c r="L258" s="142"/>
      <c r="M258" s="2"/>
      <c r="O258" s="2"/>
    </row>
    <row r="259" spans="1:16" x14ac:dyDescent="0.25">
      <c r="L259" s="142"/>
      <c r="M259" s="2"/>
      <c r="O259" s="2"/>
    </row>
    <row r="260" spans="1:16" x14ac:dyDescent="0.25">
      <c r="L260" s="142"/>
      <c r="M260" s="2"/>
      <c r="O260" s="2"/>
    </row>
    <row r="261" spans="1:16" ht="13" x14ac:dyDescent="0.3">
      <c r="A261" s="6" t="s">
        <v>26</v>
      </c>
      <c r="B261" s="6" t="s">
        <v>30</v>
      </c>
      <c r="C261" s="6" t="s">
        <v>162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6" ht="13" x14ac:dyDescent="0.3">
      <c r="A262" s="6" t="s">
        <v>32</v>
      </c>
      <c r="B262" s="6" t="s">
        <v>30</v>
      </c>
      <c r="C262" s="6" t="s">
        <v>31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6" ht="13" thickBot="1" x14ac:dyDescent="0.3">
      <c r="E263" s="7"/>
      <c r="F263" s="7"/>
      <c r="G263" s="7"/>
      <c r="H263" s="7"/>
      <c r="I263" s="7"/>
      <c r="J263" s="7"/>
      <c r="K263" s="7"/>
      <c r="L263" s="7"/>
      <c r="M263" s="7" t="str">
        <f>M74</f>
        <v>Keadaan  Desember  2025</v>
      </c>
      <c r="N263" s="7"/>
    </row>
    <row r="264" spans="1:16" ht="13.5" customHeight="1" thickBot="1" x14ac:dyDescent="0.35">
      <c r="A264" s="313" t="s">
        <v>12</v>
      </c>
      <c r="B264" s="316" t="s">
        <v>13</v>
      </c>
      <c r="C264" s="317"/>
      <c r="D264" s="318"/>
      <c r="E264" s="309" t="s">
        <v>14</v>
      </c>
      <c r="F264" s="311"/>
      <c r="G264" s="313" t="s">
        <v>47</v>
      </c>
      <c r="H264" s="313" t="s">
        <v>15</v>
      </c>
      <c r="I264" s="313" t="s">
        <v>16</v>
      </c>
      <c r="J264" s="313" t="s">
        <v>45</v>
      </c>
      <c r="K264" s="306" t="s">
        <v>17</v>
      </c>
      <c r="L264" s="308"/>
      <c r="M264" s="309" t="s">
        <v>3</v>
      </c>
      <c r="N264" s="310"/>
      <c r="O264" s="311"/>
      <c r="P264" s="312" t="s">
        <v>4</v>
      </c>
    </row>
    <row r="265" spans="1:16" ht="13.5" thickBot="1" x14ac:dyDescent="0.35">
      <c r="A265" s="315"/>
      <c r="B265" s="319"/>
      <c r="C265" s="320"/>
      <c r="D265" s="321"/>
      <c r="E265" s="313" t="s">
        <v>18</v>
      </c>
      <c r="F265" s="313" t="s">
        <v>19</v>
      </c>
      <c r="G265" s="315"/>
      <c r="H265" s="315"/>
      <c r="I265" s="315"/>
      <c r="J265" s="315"/>
      <c r="K265" s="313" t="s">
        <v>8</v>
      </c>
      <c r="L265" s="313" t="s">
        <v>9</v>
      </c>
      <c r="M265" s="313" t="s">
        <v>8</v>
      </c>
      <c r="N265" s="306" t="s">
        <v>9</v>
      </c>
      <c r="O265" s="308"/>
      <c r="P265" s="312"/>
    </row>
    <row r="266" spans="1:16" ht="13.5" thickBot="1" x14ac:dyDescent="0.35">
      <c r="A266" s="314"/>
      <c r="B266" s="322"/>
      <c r="C266" s="323"/>
      <c r="D266" s="324"/>
      <c r="E266" s="314"/>
      <c r="F266" s="314"/>
      <c r="G266" s="314"/>
      <c r="H266" s="314"/>
      <c r="I266" s="314"/>
      <c r="J266" s="314"/>
      <c r="K266" s="314"/>
      <c r="L266" s="314"/>
      <c r="M266" s="314"/>
      <c r="N266" s="8" t="s">
        <v>20</v>
      </c>
      <c r="O266" s="8" t="s">
        <v>10</v>
      </c>
      <c r="P266" s="312"/>
    </row>
    <row r="267" spans="1:16" ht="13.5" thickBot="1" x14ac:dyDescent="0.35">
      <c r="A267" s="9">
        <v>1</v>
      </c>
      <c r="B267" s="300">
        <v>2</v>
      </c>
      <c r="C267" s="301"/>
      <c r="D267" s="302"/>
      <c r="E267" s="10">
        <v>3</v>
      </c>
      <c r="F267" s="10">
        <v>4</v>
      </c>
      <c r="G267" s="10">
        <v>5</v>
      </c>
      <c r="H267" s="10">
        <v>6</v>
      </c>
      <c r="I267" s="10">
        <v>7</v>
      </c>
      <c r="J267" s="10">
        <v>8</v>
      </c>
      <c r="K267" s="10">
        <v>9</v>
      </c>
      <c r="L267" s="10">
        <v>10</v>
      </c>
      <c r="M267" s="10">
        <v>11</v>
      </c>
      <c r="N267" s="10">
        <v>12</v>
      </c>
      <c r="O267" s="10">
        <v>13</v>
      </c>
      <c r="P267" s="10">
        <v>14</v>
      </c>
    </row>
    <row r="268" spans="1:16" ht="13" x14ac:dyDescent="0.3">
      <c r="A268" s="11"/>
      <c r="B268" s="303"/>
      <c r="C268" s="304"/>
      <c r="D268" s="305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2"/>
    </row>
    <row r="269" spans="1:16" ht="13" x14ac:dyDescent="0.25">
      <c r="A269" s="37">
        <v>2</v>
      </c>
      <c r="B269" s="59" t="s">
        <v>153</v>
      </c>
      <c r="C269" s="55"/>
      <c r="D269" s="56"/>
      <c r="E269" s="38"/>
      <c r="F269" s="28"/>
      <c r="G269" s="29">
        <v>159000</v>
      </c>
      <c r="H269" s="28"/>
      <c r="I269" s="28"/>
      <c r="J269" s="33">
        <f>G269/G274*100</f>
        <v>2.6151315789473686</v>
      </c>
      <c r="K269" s="33">
        <v>100</v>
      </c>
      <c r="L269" s="33">
        <f>N269/G269*100</f>
        <v>92.861635220125777</v>
      </c>
      <c r="M269" s="47">
        <f>J269*K269/100</f>
        <v>2.6151315789473686</v>
      </c>
      <c r="N269" s="74">
        <v>147650</v>
      </c>
      <c r="O269" s="47">
        <f>J269*L269/100</f>
        <v>2.4284539473684212</v>
      </c>
      <c r="P269" s="125">
        <f>G269-N269</f>
        <v>11350</v>
      </c>
    </row>
    <row r="270" spans="1:16" ht="13" x14ac:dyDescent="0.25">
      <c r="A270" s="37">
        <v>3</v>
      </c>
      <c r="B270" s="59" t="s">
        <v>82</v>
      </c>
      <c r="C270" s="55"/>
      <c r="D270" s="56"/>
      <c r="E270" s="42"/>
      <c r="F270" s="28"/>
      <c r="G270" s="29">
        <v>188500</v>
      </c>
      <c r="H270" s="28"/>
      <c r="I270" s="28"/>
      <c r="J270" s="33">
        <f>G270/G274*100</f>
        <v>3.1003289473684208</v>
      </c>
      <c r="K270" s="33">
        <v>100</v>
      </c>
      <c r="L270" s="33">
        <f>N270/G270*100</f>
        <v>70</v>
      </c>
      <c r="M270" s="47">
        <f>J270*K270/100</f>
        <v>3.1003289473684208</v>
      </c>
      <c r="N270" s="74">
        <v>131950</v>
      </c>
      <c r="O270" s="47">
        <f>J270*L270/100</f>
        <v>2.1702302631578947</v>
      </c>
      <c r="P270" s="125">
        <f>G270-N270</f>
        <v>56550</v>
      </c>
    </row>
    <row r="271" spans="1:16" x14ac:dyDescent="0.25">
      <c r="A271" s="37">
        <v>4</v>
      </c>
      <c r="B271" s="137" t="s">
        <v>154</v>
      </c>
      <c r="C271" s="137"/>
      <c r="D271" s="203"/>
      <c r="E271" s="42"/>
      <c r="F271" s="30"/>
      <c r="G271" s="29">
        <v>162500</v>
      </c>
      <c r="H271" s="31"/>
      <c r="I271" s="31"/>
      <c r="J271" s="33">
        <f>G271/G274*100</f>
        <v>2.6726973684210527</v>
      </c>
      <c r="K271" s="33">
        <v>100</v>
      </c>
      <c r="L271" s="33">
        <f>N271/G271*100</f>
        <v>82.461538461538467</v>
      </c>
      <c r="M271" s="47">
        <f>J271*K271/100</f>
        <v>2.6726973684210527</v>
      </c>
      <c r="N271" s="74">
        <v>134000</v>
      </c>
      <c r="O271" s="47">
        <f>J271*L271/100</f>
        <v>2.2039473684210531</v>
      </c>
      <c r="P271" s="125">
        <f>G271-N271</f>
        <v>28500</v>
      </c>
    </row>
    <row r="272" spans="1:16" x14ac:dyDescent="0.25">
      <c r="A272" s="37">
        <v>5</v>
      </c>
      <c r="B272" s="137" t="s">
        <v>155</v>
      </c>
      <c r="C272" s="137"/>
      <c r="D272" s="203"/>
      <c r="E272" s="42"/>
      <c r="F272" s="42"/>
      <c r="G272" s="39">
        <v>5570000</v>
      </c>
      <c r="H272" s="16"/>
      <c r="I272" s="16"/>
      <c r="J272" s="35">
        <f>G272/G274*100</f>
        <v>91.61184210526315</v>
      </c>
      <c r="K272" s="33">
        <v>100</v>
      </c>
      <c r="L272" s="33">
        <f>N272/G272*100</f>
        <v>88.456014362657086</v>
      </c>
      <c r="M272" s="47">
        <f>J272*K272/100</f>
        <v>91.61184210526315</v>
      </c>
      <c r="N272" s="255">
        <v>4927000</v>
      </c>
      <c r="O272" s="47">
        <f>J272*L272/100</f>
        <v>81.036184210526301</v>
      </c>
      <c r="P272" s="125">
        <f>G272-N272</f>
        <v>643000</v>
      </c>
    </row>
    <row r="273" spans="1:16" ht="13" thickBot="1" x14ac:dyDescent="0.3">
      <c r="A273" s="13"/>
      <c r="B273" s="50"/>
      <c r="C273" s="51"/>
      <c r="D273" s="52"/>
      <c r="E273" s="14"/>
      <c r="F273" s="14"/>
      <c r="G273" s="15"/>
      <c r="H273" s="16"/>
      <c r="I273" s="16"/>
      <c r="J273" s="17"/>
      <c r="K273" s="33"/>
      <c r="L273" s="18"/>
      <c r="M273" s="19"/>
      <c r="N273" s="15"/>
      <c r="O273" s="19"/>
      <c r="P273" s="138"/>
    </row>
    <row r="274" spans="1:16" ht="13.5" thickBot="1" x14ac:dyDescent="0.35">
      <c r="A274" s="306" t="s">
        <v>21</v>
      </c>
      <c r="B274" s="307"/>
      <c r="C274" s="307"/>
      <c r="D274" s="307"/>
      <c r="E274" s="307"/>
      <c r="F274" s="308"/>
      <c r="G274" s="20">
        <f>SUM(G269:G273)</f>
        <v>6080000</v>
      </c>
      <c r="H274" s="21"/>
      <c r="I274" s="22"/>
      <c r="J274" s="4">
        <f>SUM(J269:J273)</f>
        <v>100</v>
      </c>
      <c r="K274" s="165">
        <f>SUM(K269:K272)/5</f>
        <v>80</v>
      </c>
      <c r="L274" s="165">
        <f>N274/G274*100</f>
        <v>87.838815789473685</v>
      </c>
      <c r="M274" s="166">
        <f>SUM(M269:M272)</f>
        <v>100</v>
      </c>
      <c r="N274" s="20">
        <f>SUM(N269:N272)</f>
        <v>5340600</v>
      </c>
      <c r="O274" s="166">
        <f>SUM(O269:O272)</f>
        <v>87.838815789473671</v>
      </c>
      <c r="P274" s="167">
        <f>SUM(P269:P272)</f>
        <v>739400</v>
      </c>
    </row>
    <row r="276" spans="1:16" x14ac:dyDescent="0.25">
      <c r="L276" s="142" t="s">
        <v>246</v>
      </c>
      <c r="M276" s="142"/>
      <c r="N276" s="142"/>
    </row>
    <row r="278" spans="1:16" x14ac:dyDescent="0.25">
      <c r="L278" s="1" t="s">
        <v>22</v>
      </c>
    </row>
    <row r="282" spans="1:16" x14ac:dyDescent="0.25">
      <c r="L282" s="2" t="str">
        <f>L64</f>
        <v>AHMAD ANSAR,S.Sos</v>
      </c>
      <c r="M282" s="2"/>
      <c r="O282" s="2"/>
    </row>
    <row r="283" spans="1:16" x14ac:dyDescent="0.25">
      <c r="L283" s="142" t="str">
        <f>L65</f>
        <v>NIP. 197907312007011014</v>
      </c>
      <c r="M283" s="2"/>
      <c r="O283" s="2"/>
    </row>
    <row r="285" spans="1:16" x14ac:dyDescent="0.25">
      <c r="L285" s="2"/>
      <c r="M285" s="2"/>
      <c r="O285" s="2"/>
    </row>
    <row r="286" spans="1:16" x14ac:dyDescent="0.25">
      <c r="L286" s="2"/>
      <c r="M286" s="2"/>
      <c r="O286" s="2"/>
    </row>
    <row r="287" spans="1:16" x14ac:dyDescent="0.25">
      <c r="L287" s="2"/>
      <c r="M287" s="2"/>
      <c r="O287" s="2"/>
    </row>
    <row r="288" spans="1:16" x14ac:dyDescent="0.25">
      <c r="L288" s="2"/>
      <c r="M288" s="2"/>
      <c r="O288" s="2"/>
    </row>
    <row r="289" spans="1:15" x14ac:dyDescent="0.25">
      <c r="L289" s="2"/>
      <c r="M289" s="2"/>
      <c r="O289" s="2"/>
    </row>
    <row r="290" spans="1:15" x14ac:dyDescent="0.25">
      <c r="L290" s="2"/>
      <c r="M290" s="2"/>
      <c r="O290" s="2"/>
    </row>
    <row r="291" spans="1:15" x14ac:dyDescent="0.25">
      <c r="L291" s="2"/>
      <c r="M291" s="2"/>
      <c r="O291" s="2"/>
    </row>
    <row r="292" spans="1:15" x14ac:dyDescent="0.25">
      <c r="L292" s="2"/>
      <c r="M292" s="2"/>
      <c r="O292" s="2"/>
    </row>
    <row r="293" spans="1:15" x14ac:dyDescent="0.25">
      <c r="L293" s="2"/>
      <c r="M293" s="2"/>
      <c r="O293" s="2"/>
    </row>
    <row r="294" spans="1:15" x14ac:dyDescent="0.25">
      <c r="L294" s="2"/>
      <c r="M294" s="2"/>
      <c r="O294" s="2"/>
    </row>
    <row r="295" spans="1:15" x14ac:dyDescent="0.25">
      <c r="L295" s="2"/>
      <c r="M295" s="2"/>
      <c r="O295" s="2"/>
    </row>
    <row r="296" spans="1:15" x14ac:dyDescent="0.25">
      <c r="L296" s="2"/>
      <c r="M296" s="2"/>
      <c r="O296" s="2"/>
    </row>
    <row r="297" spans="1:15" x14ac:dyDescent="0.25">
      <c r="L297" s="2"/>
      <c r="M297" s="2"/>
      <c r="O297" s="2"/>
    </row>
    <row r="298" spans="1:15" x14ac:dyDescent="0.25">
      <c r="L298" s="2"/>
      <c r="M298" s="2"/>
      <c r="O298" s="2"/>
    </row>
    <row r="299" spans="1:15" x14ac:dyDescent="0.25">
      <c r="A299" s="142" t="s">
        <v>161</v>
      </c>
      <c r="L299" s="2"/>
      <c r="M299" s="2"/>
      <c r="O299" s="2"/>
    </row>
    <row r="300" spans="1:15" x14ac:dyDescent="0.25">
      <c r="A300" s="142"/>
      <c r="L300" s="2"/>
      <c r="M300" s="2"/>
      <c r="O300" s="2"/>
    </row>
    <row r="301" spans="1:15" x14ac:dyDescent="0.25">
      <c r="L301" s="2"/>
      <c r="M301" s="2"/>
      <c r="O301" s="2"/>
    </row>
    <row r="302" spans="1:15" ht="13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3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3" thickBot="1" x14ac:dyDescent="0.3">
      <c r="E304" s="7"/>
      <c r="F304" s="7"/>
      <c r="G304" s="7"/>
      <c r="H304" s="7"/>
      <c r="I304" s="7"/>
      <c r="J304" s="7"/>
      <c r="K304" s="7"/>
      <c r="L304" s="7"/>
      <c r="M304" s="7"/>
      <c r="N304" s="7"/>
    </row>
    <row r="305" spans="1:16" ht="13.5" customHeight="1" thickBot="1" x14ac:dyDescent="0.35">
      <c r="A305" s="313"/>
      <c r="B305" s="316"/>
      <c r="C305" s="317"/>
      <c r="D305" s="318"/>
      <c r="E305" s="309"/>
      <c r="F305" s="311"/>
      <c r="G305" s="313"/>
      <c r="H305" s="313"/>
      <c r="I305" s="313"/>
      <c r="J305" s="313"/>
      <c r="K305" s="306"/>
      <c r="L305" s="308"/>
      <c r="M305" s="309"/>
      <c r="N305" s="310"/>
      <c r="O305" s="311"/>
      <c r="P305" s="312"/>
    </row>
    <row r="306" spans="1:16" ht="13.5" thickBot="1" x14ac:dyDescent="0.35">
      <c r="A306" s="315"/>
      <c r="B306" s="319"/>
      <c r="C306" s="320"/>
      <c r="D306" s="321"/>
      <c r="E306" s="313"/>
      <c r="F306" s="313"/>
      <c r="G306" s="315"/>
      <c r="H306" s="315"/>
      <c r="I306" s="315"/>
      <c r="J306" s="315"/>
      <c r="K306" s="313"/>
      <c r="L306" s="313"/>
      <c r="M306" s="313"/>
      <c r="N306" s="306"/>
      <c r="O306" s="308"/>
      <c r="P306" s="312"/>
    </row>
    <row r="307" spans="1:16" ht="13.5" thickBot="1" x14ac:dyDescent="0.35">
      <c r="A307" s="314"/>
      <c r="B307" s="322"/>
      <c r="C307" s="323"/>
      <c r="D307" s="324"/>
      <c r="E307" s="314"/>
      <c r="F307" s="314"/>
      <c r="G307" s="314"/>
      <c r="H307" s="314"/>
      <c r="I307" s="314"/>
      <c r="J307" s="314"/>
      <c r="K307" s="314"/>
      <c r="L307" s="314"/>
      <c r="M307" s="314"/>
      <c r="N307" s="8"/>
      <c r="O307" s="8"/>
      <c r="P307" s="312"/>
    </row>
    <row r="308" spans="1:16" ht="13.5" thickBot="1" x14ac:dyDescent="0.35">
      <c r="A308" s="9"/>
      <c r="B308" s="300"/>
      <c r="C308" s="301"/>
      <c r="D308" s="302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 ht="13" x14ac:dyDescent="0.3">
      <c r="A309" s="11"/>
      <c r="B309" s="303"/>
      <c r="C309" s="304"/>
      <c r="D309" s="305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2"/>
    </row>
    <row r="310" spans="1:16" x14ac:dyDescent="0.25">
      <c r="A310" s="37"/>
      <c r="B310" s="137"/>
      <c r="C310" s="137"/>
      <c r="D310" s="203"/>
      <c r="E310" s="14"/>
      <c r="F310" s="14"/>
      <c r="G310" s="15"/>
      <c r="H310" s="16"/>
      <c r="I310" s="16"/>
      <c r="J310" s="33"/>
      <c r="K310" s="33"/>
      <c r="L310" s="33"/>
      <c r="M310" s="47"/>
      <c r="N310" s="74"/>
      <c r="O310" s="47"/>
      <c r="P310" s="125"/>
    </row>
    <row r="311" spans="1:16" x14ac:dyDescent="0.25">
      <c r="A311" s="37"/>
      <c r="B311" s="137"/>
      <c r="C311" s="137"/>
      <c r="D311" s="203"/>
      <c r="E311" s="42"/>
      <c r="F311" s="42"/>
      <c r="G311" s="39"/>
      <c r="H311" s="16"/>
      <c r="I311" s="16"/>
      <c r="J311" s="35"/>
      <c r="K311" s="33"/>
      <c r="L311" s="33"/>
      <c r="M311" s="35"/>
      <c r="N311" s="74"/>
      <c r="O311" s="35"/>
      <c r="P311" s="125"/>
    </row>
    <row r="312" spans="1:16" x14ac:dyDescent="0.25">
      <c r="A312" s="37"/>
      <c r="C312" s="40"/>
      <c r="D312" s="41"/>
      <c r="E312" s="42"/>
      <c r="F312" s="42"/>
      <c r="G312" s="39"/>
      <c r="H312" s="16"/>
      <c r="I312" s="16"/>
      <c r="J312" s="35"/>
      <c r="K312" s="33"/>
      <c r="L312" s="33"/>
      <c r="M312" s="35"/>
      <c r="N312" s="74"/>
      <c r="O312" s="35"/>
      <c r="P312" s="125"/>
    </row>
    <row r="313" spans="1:16" ht="13" thickBot="1" x14ac:dyDescent="0.3">
      <c r="A313" s="13"/>
      <c r="B313" s="50"/>
      <c r="C313" s="51"/>
      <c r="D313" s="52"/>
      <c r="E313" s="14"/>
      <c r="F313" s="14"/>
      <c r="G313" s="15"/>
      <c r="H313" s="16"/>
      <c r="I313" s="16"/>
      <c r="J313" s="17"/>
      <c r="K313" s="18"/>
      <c r="L313" s="18"/>
      <c r="M313" s="19"/>
      <c r="N313" s="15"/>
      <c r="O313" s="19"/>
      <c r="P313" s="138"/>
    </row>
    <row r="314" spans="1:16" ht="13.5" thickBot="1" x14ac:dyDescent="0.35">
      <c r="A314" s="306"/>
      <c r="B314" s="307"/>
      <c r="C314" s="307"/>
      <c r="D314" s="307"/>
      <c r="E314" s="307"/>
      <c r="F314" s="308"/>
      <c r="G314" s="20"/>
      <c r="H314" s="21"/>
      <c r="I314" s="22"/>
      <c r="J314" s="4"/>
      <c r="K314" s="165"/>
      <c r="L314" s="165"/>
      <c r="M314" s="166"/>
      <c r="N314" s="20"/>
      <c r="O314" s="166"/>
      <c r="P314" s="167"/>
    </row>
    <row r="315" spans="1:16" x14ac:dyDescent="0.25">
      <c r="L315" s="142"/>
      <c r="M315" s="142"/>
    </row>
    <row r="316" spans="1:16" x14ac:dyDescent="0.25">
      <c r="L316" s="142"/>
      <c r="M316" s="142"/>
      <c r="N316" s="142"/>
    </row>
    <row r="322" spans="12:15" x14ac:dyDescent="0.25">
      <c r="L322" s="2"/>
      <c r="M322" s="2"/>
      <c r="O322" s="2"/>
    </row>
    <row r="323" spans="12:15" x14ac:dyDescent="0.25">
      <c r="L323" s="142"/>
      <c r="M323" s="2"/>
      <c r="O323" s="2"/>
    </row>
    <row r="325" spans="12:15" x14ac:dyDescent="0.25">
      <c r="L325" s="2"/>
      <c r="M325" s="2"/>
      <c r="O325" s="2"/>
    </row>
    <row r="326" spans="12:15" x14ac:dyDescent="0.25">
      <c r="L326" s="2"/>
      <c r="M326" s="2"/>
      <c r="O326" s="2"/>
    </row>
    <row r="327" spans="12:15" x14ac:dyDescent="0.25">
      <c r="L327" s="2"/>
      <c r="M327" s="2"/>
      <c r="O327" s="2"/>
    </row>
    <row r="328" spans="12:15" x14ac:dyDescent="0.25">
      <c r="L328" s="2"/>
      <c r="M328" s="2"/>
      <c r="O328" s="2"/>
    </row>
    <row r="329" spans="12:15" x14ac:dyDescent="0.25">
      <c r="L329" s="2"/>
      <c r="M329" s="2"/>
      <c r="O329" s="2"/>
    </row>
    <row r="330" spans="12:15" x14ac:dyDescent="0.25">
      <c r="L330" s="2"/>
      <c r="M330" s="2"/>
      <c r="O330" s="2"/>
    </row>
    <row r="331" spans="12:15" x14ac:dyDescent="0.25">
      <c r="L331" s="2"/>
      <c r="M331" s="2"/>
      <c r="O331" s="2"/>
    </row>
    <row r="332" spans="12:15" x14ac:dyDescent="0.25">
      <c r="L332" s="2"/>
      <c r="M332" s="2"/>
      <c r="O332" s="2"/>
    </row>
    <row r="333" spans="12:15" x14ac:dyDescent="0.25">
      <c r="L333" s="2"/>
      <c r="M333" s="2"/>
      <c r="O333" s="2"/>
    </row>
    <row r="334" spans="12:15" x14ac:dyDescent="0.25">
      <c r="L334" s="2"/>
      <c r="M334" s="2"/>
      <c r="O334" s="2"/>
    </row>
    <row r="335" spans="12:15" x14ac:dyDescent="0.25">
      <c r="L335" s="2"/>
      <c r="M335" s="2"/>
      <c r="O335" s="2"/>
    </row>
    <row r="336" spans="12:15" x14ac:dyDescent="0.25">
      <c r="L336" s="2"/>
      <c r="M336" s="2"/>
      <c r="O336" s="2"/>
    </row>
    <row r="337" spans="12:15" x14ac:dyDescent="0.25">
      <c r="L337" s="2"/>
      <c r="M337" s="2"/>
      <c r="O337" s="2"/>
    </row>
    <row r="338" spans="12:15" x14ac:dyDescent="0.25">
      <c r="L338" s="2"/>
      <c r="M338" s="2"/>
      <c r="O338" s="2"/>
    </row>
    <row r="339" spans="12:15" x14ac:dyDescent="0.25">
      <c r="L339" s="2"/>
      <c r="M339" s="2"/>
      <c r="O339" s="2"/>
    </row>
    <row r="340" spans="12:15" x14ac:dyDescent="0.25">
      <c r="L340" s="2"/>
      <c r="M340" s="2"/>
      <c r="O340" s="2"/>
    </row>
    <row r="341" spans="12:15" x14ac:dyDescent="0.25">
      <c r="L341" s="2"/>
      <c r="M341" s="2"/>
      <c r="O341" s="2"/>
    </row>
    <row r="342" spans="12:15" x14ac:dyDescent="0.25">
      <c r="L342" s="2"/>
      <c r="M342" s="2"/>
      <c r="O342" s="2"/>
    </row>
    <row r="343" spans="12:15" x14ac:dyDescent="0.25">
      <c r="L343" s="2"/>
      <c r="M343" s="2"/>
      <c r="O343" s="2"/>
    </row>
    <row r="344" spans="12:15" x14ac:dyDescent="0.25">
      <c r="L344" s="2"/>
      <c r="M344" s="2"/>
      <c r="O344" s="2"/>
    </row>
    <row r="345" spans="12:15" x14ac:dyDescent="0.25">
      <c r="L345" s="1" t="str">
        <f>L65</f>
        <v>NIP. 197907312007011014</v>
      </c>
      <c r="M345" s="2"/>
      <c r="O345" s="2"/>
    </row>
  </sheetData>
  <mergeCells count="176">
    <mergeCell ref="A197:F197"/>
    <mergeCell ref="B190:D190"/>
    <mergeCell ref="B189:D189"/>
    <mergeCell ref="A56:F56"/>
    <mergeCell ref="B55:D55"/>
    <mergeCell ref="A1:O1"/>
    <mergeCell ref="A2:O2"/>
    <mergeCell ref="A3:O3"/>
    <mergeCell ref="A9:A11"/>
    <mergeCell ref="B9:D11"/>
    <mergeCell ref="E9:F9"/>
    <mergeCell ref="G9:G11"/>
    <mergeCell ref="K10:K11"/>
    <mergeCell ref="K9:L9"/>
    <mergeCell ref="B44:D44"/>
    <mergeCell ref="B45:D45"/>
    <mergeCell ref="E41:F41"/>
    <mergeCell ref="E42:E43"/>
    <mergeCell ref="F42:F43"/>
    <mergeCell ref="B12:D12"/>
    <mergeCell ref="B13:D13"/>
    <mergeCell ref="F10:F11"/>
    <mergeCell ref="M42:M43"/>
    <mergeCell ref="K41:L41"/>
    <mergeCell ref="I41:I43"/>
    <mergeCell ref="J41:J43"/>
    <mergeCell ref="P9:P11"/>
    <mergeCell ref="P41:P43"/>
    <mergeCell ref="L10:L11"/>
    <mergeCell ref="A22:F22"/>
    <mergeCell ref="M41:O41"/>
    <mergeCell ref="N42:O42"/>
    <mergeCell ref="A41:A43"/>
    <mergeCell ref="H9:H11"/>
    <mergeCell ref="I9:I11"/>
    <mergeCell ref="J9:J11"/>
    <mergeCell ref="N10:O10"/>
    <mergeCell ref="L42:L43"/>
    <mergeCell ref="M10:M11"/>
    <mergeCell ref="G41:G43"/>
    <mergeCell ref="H41:H43"/>
    <mergeCell ref="B41:D43"/>
    <mergeCell ref="K42:K43"/>
    <mergeCell ref="E10:E11"/>
    <mergeCell ref="M9:O9"/>
    <mergeCell ref="M75:O75"/>
    <mergeCell ref="P75:P77"/>
    <mergeCell ref="K76:K77"/>
    <mergeCell ref="L76:L77"/>
    <mergeCell ref="M76:M77"/>
    <mergeCell ref="N76:O76"/>
    <mergeCell ref="A75:A77"/>
    <mergeCell ref="B75:D77"/>
    <mergeCell ref="E75:F75"/>
    <mergeCell ref="G75:G77"/>
    <mergeCell ref="H75:H77"/>
    <mergeCell ref="E76:E77"/>
    <mergeCell ref="F76:F77"/>
    <mergeCell ref="B78:D78"/>
    <mergeCell ref="B79:D79"/>
    <mergeCell ref="A89:F89"/>
    <mergeCell ref="A114:A116"/>
    <mergeCell ref="B114:D116"/>
    <mergeCell ref="E114:F114"/>
    <mergeCell ref="I75:I77"/>
    <mergeCell ref="J75:J77"/>
    <mergeCell ref="K75:L75"/>
    <mergeCell ref="B117:D117"/>
    <mergeCell ref="B118:D118"/>
    <mergeCell ref="A131:F131"/>
    <mergeCell ref="A147:A149"/>
    <mergeCell ref="B147:D149"/>
    <mergeCell ref="E147:F147"/>
    <mergeCell ref="M114:O114"/>
    <mergeCell ref="P114:P116"/>
    <mergeCell ref="E115:E116"/>
    <mergeCell ref="F115:F116"/>
    <mergeCell ref="K115:K116"/>
    <mergeCell ref="L115:L116"/>
    <mergeCell ref="M115:M116"/>
    <mergeCell ref="N115:O115"/>
    <mergeCell ref="G114:G116"/>
    <mergeCell ref="H114:H116"/>
    <mergeCell ref="I114:I116"/>
    <mergeCell ref="J114:J116"/>
    <mergeCell ref="K114:L114"/>
    <mergeCell ref="B150:D150"/>
    <mergeCell ref="B151:D151"/>
    <mergeCell ref="A166:F166"/>
    <mergeCell ref="M147:O147"/>
    <mergeCell ref="P147:P149"/>
    <mergeCell ref="E148:E149"/>
    <mergeCell ref="F148:F149"/>
    <mergeCell ref="K148:K149"/>
    <mergeCell ref="L148:L149"/>
    <mergeCell ref="M148:M149"/>
    <mergeCell ref="N148:O148"/>
    <mergeCell ref="G147:G149"/>
    <mergeCell ref="H147:H149"/>
    <mergeCell ref="I147:I149"/>
    <mergeCell ref="J147:J149"/>
    <mergeCell ref="K147:L147"/>
    <mergeCell ref="B152:D152"/>
    <mergeCell ref="A186:A188"/>
    <mergeCell ref="B186:D188"/>
    <mergeCell ref="E186:F186"/>
    <mergeCell ref="M186:O186"/>
    <mergeCell ref="P186:P188"/>
    <mergeCell ref="E187:E188"/>
    <mergeCell ref="F187:F188"/>
    <mergeCell ref="K187:K188"/>
    <mergeCell ref="L187:L188"/>
    <mergeCell ref="M187:M188"/>
    <mergeCell ref="N187:O187"/>
    <mergeCell ref="G186:G188"/>
    <mergeCell ref="H186:H188"/>
    <mergeCell ref="I186:I188"/>
    <mergeCell ref="J186:J188"/>
    <mergeCell ref="K186:L186"/>
    <mergeCell ref="B267:D267"/>
    <mergeCell ref="P225:P227"/>
    <mergeCell ref="E226:E227"/>
    <mergeCell ref="F226:F227"/>
    <mergeCell ref="K226:K227"/>
    <mergeCell ref="L226:L227"/>
    <mergeCell ref="M226:M227"/>
    <mergeCell ref="N226:O226"/>
    <mergeCell ref="A225:A227"/>
    <mergeCell ref="B225:D227"/>
    <mergeCell ref="E225:F225"/>
    <mergeCell ref="G225:G227"/>
    <mergeCell ref="H225:H227"/>
    <mergeCell ref="I225:I227"/>
    <mergeCell ref="J225:J227"/>
    <mergeCell ref="K225:L225"/>
    <mergeCell ref="M225:O225"/>
    <mergeCell ref="P264:P266"/>
    <mergeCell ref="E265:E266"/>
    <mergeCell ref="F265:F266"/>
    <mergeCell ref="K265:K266"/>
    <mergeCell ref="L265:L266"/>
    <mergeCell ref="M265:M266"/>
    <mergeCell ref="N265:O265"/>
    <mergeCell ref="A238:F238"/>
    <mergeCell ref="A264:A266"/>
    <mergeCell ref="B264:D266"/>
    <mergeCell ref="E264:F264"/>
    <mergeCell ref="G264:G266"/>
    <mergeCell ref="H264:H266"/>
    <mergeCell ref="I264:I266"/>
    <mergeCell ref="J264:J266"/>
    <mergeCell ref="K264:L264"/>
    <mergeCell ref="B229:D229"/>
    <mergeCell ref="B228:D228"/>
    <mergeCell ref="B308:D308"/>
    <mergeCell ref="B309:D309"/>
    <mergeCell ref="A314:F314"/>
    <mergeCell ref="K305:L305"/>
    <mergeCell ref="M305:O305"/>
    <mergeCell ref="P305:P307"/>
    <mergeCell ref="E306:E307"/>
    <mergeCell ref="F306:F307"/>
    <mergeCell ref="K306:K307"/>
    <mergeCell ref="L306:L307"/>
    <mergeCell ref="M306:M307"/>
    <mergeCell ref="N306:O306"/>
    <mergeCell ref="B268:D268"/>
    <mergeCell ref="A274:F274"/>
    <mergeCell ref="A305:A307"/>
    <mergeCell ref="B305:D307"/>
    <mergeCell ref="E305:F305"/>
    <mergeCell ref="G305:G307"/>
    <mergeCell ref="H305:H307"/>
    <mergeCell ref="I305:I307"/>
    <mergeCell ref="J305:J307"/>
    <mergeCell ref="M264:O264"/>
  </mergeCells>
  <pageMargins left="0.98425196850393704" right="0.98425196850393704" top="0.98425196850393704" bottom="0.98425196850393704" header="0.51181102362204722" footer="0.51181102362204722"/>
  <pageSetup paperSize="5" scale="80" orientation="landscape" horizontalDpi="360" verticalDpi="360" r:id="rId1"/>
  <headerFooter alignWithMargins="0"/>
  <rowBreaks count="5" manualBreakCount="5">
    <brk id="37" max="17" man="1"/>
    <brk id="71" max="17" man="1"/>
    <brk id="143" max="17" man="1"/>
    <brk id="324" max="17" man="1"/>
    <brk id="3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0"/>
  </sheetPr>
  <dimension ref="A1:S222"/>
  <sheetViews>
    <sheetView view="pageBreakPreview" topLeftCell="D49" zoomScaleSheetLayoutView="100" workbookViewId="0">
      <selection activeCell="J23" sqref="J23"/>
    </sheetView>
  </sheetViews>
  <sheetFormatPr defaultColWidth="9.1796875" defaultRowHeight="12.5" x14ac:dyDescent="0.25"/>
  <cols>
    <col min="1" max="1" width="8.81640625" style="1" customWidth="1"/>
    <col min="2" max="2" width="2" style="1" customWidth="1"/>
    <col min="3" max="3" width="8.54296875" style="1" customWidth="1"/>
    <col min="4" max="4" width="38.81640625" style="1" customWidth="1"/>
    <col min="5" max="5" width="5.7265625" style="1" customWidth="1"/>
    <col min="6" max="6" width="5" style="1" customWidth="1"/>
    <col min="7" max="7" width="14.26953125" style="1" customWidth="1"/>
    <col min="8" max="8" width="7.81640625" style="1" customWidth="1"/>
    <col min="9" max="9" width="10.26953125" style="1" customWidth="1"/>
    <col min="10" max="10" width="7.453125" style="1" customWidth="1"/>
    <col min="11" max="11" width="7.54296875" style="1" customWidth="1"/>
    <col min="12" max="12" width="10.26953125" style="1" customWidth="1"/>
    <col min="13" max="13" width="7.7265625" style="1" customWidth="1"/>
    <col min="14" max="14" width="15" style="1" customWidth="1"/>
    <col min="15" max="15" width="7.54296875" style="1" customWidth="1"/>
    <col min="16" max="16" width="17.9062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3" x14ac:dyDescent="0.3">
      <c r="A4" s="6" t="s">
        <v>33</v>
      </c>
      <c r="B4" s="6" t="s">
        <v>30</v>
      </c>
      <c r="C4" s="6" t="s">
        <v>71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6" ht="13" x14ac:dyDescent="0.3">
      <c r="A5" s="6" t="s">
        <v>26</v>
      </c>
      <c r="B5" s="6" t="s">
        <v>30</v>
      </c>
      <c r="C5" s="6" t="s">
        <v>58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32</v>
      </c>
      <c r="B6" s="6" t="s">
        <v>30</v>
      </c>
      <c r="C6" s="6" t="s">
        <v>31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3" thickBot="1" x14ac:dyDescent="0.3">
      <c r="E7" s="7"/>
      <c r="F7" s="7"/>
      <c r="G7" s="7"/>
      <c r="H7" s="7"/>
      <c r="I7" s="7"/>
      <c r="J7" s="7"/>
      <c r="K7" s="7"/>
      <c r="L7" s="7"/>
      <c r="M7" s="7" t="str">
        <f>'B'' IDA'!M8</f>
        <v>Keadaan  Desember  2025</v>
      </c>
      <c r="N7" s="7"/>
    </row>
    <row r="8" spans="1:16" ht="25.5" customHeight="1" thickBot="1" x14ac:dyDescent="0.35">
      <c r="A8" s="313" t="s">
        <v>12</v>
      </c>
      <c r="B8" s="316" t="s">
        <v>13</v>
      </c>
      <c r="C8" s="317"/>
      <c r="D8" s="318"/>
      <c r="E8" s="309" t="s">
        <v>14</v>
      </c>
      <c r="F8" s="311"/>
      <c r="G8" s="313" t="s">
        <v>25</v>
      </c>
      <c r="H8" s="313" t="s">
        <v>15</v>
      </c>
      <c r="I8" s="313" t="s">
        <v>16</v>
      </c>
      <c r="J8" s="313" t="s">
        <v>39</v>
      </c>
      <c r="K8" s="306" t="s">
        <v>17</v>
      </c>
      <c r="L8" s="308"/>
      <c r="M8" s="309" t="s">
        <v>3</v>
      </c>
      <c r="N8" s="310"/>
      <c r="O8" s="311"/>
      <c r="P8" s="313" t="s">
        <v>4</v>
      </c>
    </row>
    <row r="9" spans="1:16" ht="13.5" customHeight="1" thickBot="1" x14ac:dyDescent="0.35">
      <c r="A9" s="315"/>
      <c r="B9" s="319"/>
      <c r="C9" s="320"/>
      <c r="D9" s="321"/>
      <c r="E9" s="313" t="s">
        <v>18</v>
      </c>
      <c r="F9" s="313" t="s">
        <v>19</v>
      </c>
      <c r="G9" s="315"/>
      <c r="H9" s="315"/>
      <c r="I9" s="315"/>
      <c r="J9" s="315"/>
      <c r="K9" s="313" t="s">
        <v>8</v>
      </c>
      <c r="L9" s="313" t="s">
        <v>9</v>
      </c>
      <c r="M9" s="313" t="s">
        <v>8</v>
      </c>
      <c r="N9" s="306" t="s">
        <v>9</v>
      </c>
      <c r="O9" s="308"/>
      <c r="P9" s="315"/>
    </row>
    <row r="10" spans="1:16" ht="13.5" thickBot="1" x14ac:dyDescent="0.35">
      <c r="A10" s="314"/>
      <c r="B10" s="322"/>
      <c r="C10" s="323"/>
      <c r="D10" s="324"/>
      <c r="E10" s="314"/>
      <c r="F10" s="314"/>
      <c r="G10" s="314"/>
      <c r="H10" s="314"/>
      <c r="I10" s="314"/>
      <c r="J10" s="314"/>
      <c r="K10" s="314"/>
      <c r="L10" s="314"/>
      <c r="M10" s="314"/>
      <c r="N10" s="8" t="s">
        <v>20</v>
      </c>
      <c r="O10" s="8" t="s">
        <v>10</v>
      </c>
      <c r="P10" s="314"/>
    </row>
    <row r="11" spans="1:16" ht="13.5" thickBot="1" x14ac:dyDescent="0.35">
      <c r="A11" s="9">
        <v>1</v>
      </c>
      <c r="B11" s="300">
        <v>2</v>
      </c>
      <c r="C11" s="301"/>
      <c r="D11" s="302"/>
      <c r="E11" s="10">
        <v>3</v>
      </c>
      <c r="F11" s="10">
        <v>4</v>
      </c>
      <c r="G11" s="10">
        <v>5</v>
      </c>
      <c r="H11" s="10">
        <v>6</v>
      </c>
      <c r="I11" s="10">
        <v>7</v>
      </c>
      <c r="J11" s="10">
        <v>8</v>
      </c>
      <c r="K11" s="10">
        <v>9</v>
      </c>
      <c r="L11" s="10">
        <v>10</v>
      </c>
      <c r="M11" s="10">
        <v>11</v>
      </c>
      <c r="N11" s="10">
        <v>12</v>
      </c>
      <c r="O11" s="10">
        <v>13</v>
      </c>
      <c r="P11" s="10">
        <v>14</v>
      </c>
    </row>
    <row r="12" spans="1:16" ht="7.5" customHeight="1" x14ac:dyDescent="0.3">
      <c r="A12" s="11"/>
      <c r="B12" s="303"/>
      <c r="C12" s="304"/>
      <c r="D12" s="305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2"/>
    </row>
    <row r="13" spans="1:16" ht="13" customHeight="1" x14ac:dyDescent="0.25">
      <c r="A13" s="37">
        <v>1</v>
      </c>
      <c r="B13" s="169" t="s">
        <v>138</v>
      </c>
      <c r="C13" s="170"/>
      <c r="D13" s="171"/>
      <c r="E13" s="38"/>
      <c r="F13" s="38"/>
      <c r="G13" s="39">
        <v>2070000000</v>
      </c>
      <c r="H13" s="38"/>
      <c r="I13" s="38"/>
      <c r="J13" s="47">
        <f>G13/G32*100</f>
        <v>54.00294903060793</v>
      </c>
      <c r="K13" s="45">
        <v>100</v>
      </c>
      <c r="L13" s="45">
        <f t="shared" ref="L13:L29" si="0">N13/G13*100</f>
        <v>96.305693043478257</v>
      </c>
      <c r="M13" s="47">
        <f t="shared" ref="M13:M29" si="1">J13*K13/100</f>
        <v>54.002949030607937</v>
      </c>
      <c r="N13" s="71">
        <v>1993527846</v>
      </c>
      <c r="O13" s="47">
        <f t="shared" ref="O13:O30" si="2">J13*L13/100</f>
        <v>52.007914327843288</v>
      </c>
      <c r="P13" s="125">
        <f t="shared" ref="P13:P30" si="3">G13-N13</f>
        <v>76472154</v>
      </c>
    </row>
    <row r="14" spans="1:16" ht="13" customHeight="1" x14ac:dyDescent="0.25">
      <c r="A14" s="37">
        <v>2</v>
      </c>
      <c r="B14" s="169" t="s">
        <v>189</v>
      </c>
      <c r="C14" s="170"/>
      <c r="D14" s="171"/>
      <c r="E14" s="38"/>
      <c r="F14" s="38"/>
      <c r="G14" s="39">
        <v>180000000</v>
      </c>
      <c r="H14" s="38"/>
      <c r="I14" s="38"/>
      <c r="J14" s="47">
        <f>G14/G32*100</f>
        <v>4.6959086113572113</v>
      </c>
      <c r="K14" s="45">
        <v>100</v>
      </c>
      <c r="L14" s="45">
        <f t="shared" si="0"/>
        <v>93.981275555555555</v>
      </c>
      <c r="M14" s="47">
        <f t="shared" si="1"/>
        <v>4.6959086113572113</v>
      </c>
      <c r="N14" s="71">
        <v>169166296</v>
      </c>
      <c r="O14" s="47">
        <f t="shared" si="2"/>
        <v>4.4132748118766827</v>
      </c>
      <c r="P14" s="125">
        <f t="shared" si="3"/>
        <v>10833704</v>
      </c>
    </row>
    <row r="15" spans="1:16" ht="13" customHeight="1" x14ac:dyDescent="0.25">
      <c r="A15" s="37">
        <v>3</v>
      </c>
      <c r="B15" s="169" t="s">
        <v>139</v>
      </c>
      <c r="C15" s="170"/>
      <c r="D15" s="171"/>
      <c r="E15" s="49"/>
      <c r="F15" s="42"/>
      <c r="G15" s="39">
        <v>152000000</v>
      </c>
      <c r="H15" s="43"/>
      <c r="I15" s="43"/>
      <c r="J15" s="47">
        <f>G15/G32*100</f>
        <v>3.9654339384794226</v>
      </c>
      <c r="K15" s="45">
        <v>100</v>
      </c>
      <c r="L15" s="45">
        <f t="shared" si="0"/>
        <v>94.200297368421047</v>
      </c>
      <c r="M15" s="47">
        <f t="shared" si="1"/>
        <v>3.9654339384794226</v>
      </c>
      <c r="N15" s="71">
        <v>143184452</v>
      </c>
      <c r="O15" s="47">
        <f t="shared" si="2"/>
        <v>3.7354505619959064</v>
      </c>
      <c r="P15" s="125">
        <f t="shared" si="3"/>
        <v>8815548</v>
      </c>
    </row>
    <row r="16" spans="1:16" ht="13" customHeight="1" x14ac:dyDescent="0.25">
      <c r="A16" s="37">
        <v>4</v>
      </c>
      <c r="B16" s="169" t="s">
        <v>190</v>
      </c>
      <c r="C16" s="170"/>
      <c r="D16" s="171"/>
      <c r="E16" s="49"/>
      <c r="F16" s="42"/>
      <c r="G16" s="39">
        <v>9000000</v>
      </c>
      <c r="H16" s="43"/>
      <c r="I16" s="43"/>
      <c r="J16" s="47">
        <f>G16/G32*100</f>
        <v>0.23479543056786059</v>
      </c>
      <c r="K16" s="45">
        <v>100</v>
      </c>
      <c r="L16" s="45">
        <f t="shared" si="0"/>
        <v>0</v>
      </c>
      <c r="M16" s="47">
        <f t="shared" si="1"/>
        <v>0.23479543056786059</v>
      </c>
      <c r="N16" s="71"/>
      <c r="O16" s="47">
        <f t="shared" si="2"/>
        <v>0</v>
      </c>
      <c r="P16" s="125">
        <f t="shared" si="3"/>
        <v>9000000</v>
      </c>
    </row>
    <row r="17" spans="1:16" ht="13" customHeight="1" x14ac:dyDescent="0.25">
      <c r="A17" s="37">
        <v>5</v>
      </c>
      <c r="B17" s="135" t="s">
        <v>140</v>
      </c>
      <c r="C17" s="170"/>
      <c r="D17" s="171"/>
      <c r="E17" s="49"/>
      <c r="F17" s="42"/>
      <c r="G17" s="39">
        <v>100000000</v>
      </c>
      <c r="H17" s="43"/>
      <c r="I17" s="43"/>
      <c r="J17" s="47">
        <f>G17/G32*100</f>
        <v>2.6088381174206732</v>
      </c>
      <c r="K17" s="45">
        <v>100</v>
      </c>
      <c r="L17" s="45">
        <f t="shared" si="0"/>
        <v>91.155000000000001</v>
      </c>
      <c r="M17" s="47">
        <f t="shared" si="1"/>
        <v>2.6088381174206732</v>
      </c>
      <c r="N17" s="71">
        <v>91155000</v>
      </c>
      <c r="O17" s="47">
        <f t="shared" si="2"/>
        <v>2.3780863859348149</v>
      </c>
      <c r="P17" s="125">
        <f t="shared" si="3"/>
        <v>8845000</v>
      </c>
    </row>
    <row r="18" spans="1:16" ht="13" customHeight="1" x14ac:dyDescent="0.25">
      <c r="A18" s="37">
        <v>6</v>
      </c>
      <c r="B18" s="135" t="s">
        <v>141</v>
      </c>
      <c r="C18" s="170"/>
      <c r="D18" s="171"/>
      <c r="E18" s="49"/>
      <c r="F18" s="42"/>
      <c r="G18" s="39">
        <v>170000000</v>
      </c>
      <c r="H18" s="43"/>
      <c r="I18" s="43"/>
      <c r="J18" s="47">
        <f>G18/G32*100</f>
        <v>4.4350247996151442</v>
      </c>
      <c r="K18" s="45">
        <v>100</v>
      </c>
      <c r="L18" s="45">
        <f t="shared" si="0"/>
        <v>98.4</v>
      </c>
      <c r="M18" s="47">
        <f t="shared" si="1"/>
        <v>4.4350247996151442</v>
      </c>
      <c r="N18" s="71">
        <v>167280000</v>
      </c>
      <c r="O18" s="47">
        <f t="shared" si="2"/>
        <v>4.3640644028213025</v>
      </c>
      <c r="P18" s="125">
        <f t="shared" si="3"/>
        <v>2720000</v>
      </c>
    </row>
    <row r="19" spans="1:16" ht="13" customHeight="1" x14ac:dyDescent="0.25">
      <c r="A19" s="37">
        <v>7</v>
      </c>
      <c r="B19" s="135" t="s">
        <v>142</v>
      </c>
      <c r="C19" s="170"/>
      <c r="D19" s="171"/>
      <c r="E19" s="49"/>
      <c r="F19" s="42"/>
      <c r="G19" s="39">
        <v>50000000</v>
      </c>
      <c r="H19" s="43"/>
      <c r="I19" s="43"/>
      <c r="J19" s="47">
        <f>G19/G32*100</f>
        <v>1.3044190587103366</v>
      </c>
      <c r="K19" s="45">
        <v>100</v>
      </c>
      <c r="L19" s="45">
        <f t="shared" si="0"/>
        <v>86.460000000000008</v>
      </c>
      <c r="M19" s="47">
        <f t="shared" si="1"/>
        <v>1.3044190587103366</v>
      </c>
      <c r="N19" s="71">
        <v>43230000</v>
      </c>
      <c r="O19" s="47">
        <f t="shared" si="2"/>
        <v>1.1278007181609571</v>
      </c>
      <c r="P19" s="125">
        <f t="shared" si="3"/>
        <v>6770000</v>
      </c>
    </row>
    <row r="20" spans="1:16" ht="13" customHeight="1" x14ac:dyDescent="0.25">
      <c r="A20" s="37">
        <v>8</v>
      </c>
      <c r="B20" s="135" t="s">
        <v>191</v>
      </c>
      <c r="C20" s="170"/>
      <c r="D20" s="171"/>
      <c r="E20" s="49"/>
      <c r="F20" s="42"/>
      <c r="G20" s="39">
        <v>15000000</v>
      </c>
      <c r="H20" s="43"/>
      <c r="I20" s="43"/>
      <c r="J20" s="47">
        <f>G20/G32*100</f>
        <v>0.39132571761310098</v>
      </c>
      <c r="K20" s="45">
        <v>100</v>
      </c>
      <c r="L20" s="45">
        <f t="shared" si="0"/>
        <v>68.291659999999993</v>
      </c>
      <c r="M20" s="47">
        <f t="shared" si="1"/>
        <v>0.39132571761310098</v>
      </c>
      <c r="N20" s="71">
        <v>10243749</v>
      </c>
      <c r="O20" s="47">
        <f t="shared" si="2"/>
        <v>0.267242828564899</v>
      </c>
      <c r="P20" s="125">
        <f t="shared" si="3"/>
        <v>4756251</v>
      </c>
    </row>
    <row r="21" spans="1:16" ht="13" customHeight="1" x14ac:dyDescent="0.25">
      <c r="A21" s="37">
        <v>9</v>
      </c>
      <c r="B21" s="135" t="s">
        <v>226</v>
      </c>
      <c r="C21" s="170"/>
      <c r="D21" s="171"/>
      <c r="E21" s="49"/>
      <c r="F21" s="42"/>
      <c r="G21" s="39">
        <v>106000000</v>
      </c>
      <c r="H21" s="43"/>
      <c r="I21" s="43"/>
      <c r="J21" s="47">
        <f>G21/G32*100</f>
        <v>2.7653684044659137</v>
      </c>
      <c r="K21" s="45">
        <v>100</v>
      </c>
      <c r="L21" s="45">
        <f t="shared" si="0"/>
        <v>93.787316037735849</v>
      </c>
      <c r="M21" s="47">
        <f t="shared" si="1"/>
        <v>2.7653684044659137</v>
      </c>
      <c r="N21" s="71">
        <v>99414555</v>
      </c>
      <c r="O21" s="47">
        <f t="shared" si="2"/>
        <v>2.5935648051041396</v>
      </c>
      <c r="P21" s="125">
        <f t="shared" si="3"/>
        <v>6585445</v>
      </c>
    </row>
    <row r="22" spans="1:16" ht="13" customHeight="1" x14ac:dyDescent="0.25">
      <c r="A22" s="37">
        <v>11</v>
      </c>
      <c r="B22" s="135" t="s">
        <v>236</v>
      </c>
      <c r="C22" s="170"/>
      <c r="D22" s="171"/>
      <c r="E22" s="49"/>
      <c r="F22" s="42"/>
      <c r="G22" s="39">
        <v>15300000</v>
      </c>
      <c r="H22" s="43"/>
      <c r="I22" s="43"/>
      <c r="J22" s="47">
        <f>G22/G32*100</f>
        <v>0.39915223196536298</v>
      </c>
      <c r="K22" s="45">
        <v>100</v>
      </c>
      <c r="L22" s="45">
        <f t="shared" si="0"/>
        <v>83.541196078431369</v>
      </c>
      <c r="M22" s="47">
        <f t="shared" si="1"/>
        <v>0.39915223196536298</v>
      </c>
      <c r="N22" s="71">
        <v>12781803</v>
      </c>
      <c r="O22" s="47">
        <f t="shared" si="2"/>
        <v>0.3334565487576191</v>
      </c>
      <c r="P22" s="125">
        <f t="shared" si="3"/>
        <v>2518197</v>
      </c>
    </row>
    <row r="23" spans="1:16" ht="13" customHeight="1" x14ac:dyDescent="0.25">
      <c r="A23" s="37">
        <v>12</v>
      </c>
      <c r="B23" s="135" t="s">
        <v>225</v>
      </c>
      <c r="C23" s="170"/>
      <c r="D23" s="171"/>
      <c r="E23" s="49"/>
      <c r="F23" s="42"/>
      <c r="G23" s="39">
        <v>200000</v>
      </c>
      <c r="H23" s="43"/>
      <c r="I23" s="43"/>
      <c r="J23" s="47">
        <f>G23/G32*100</f>
        <v>5.2176762348413461E-3</v>
      </c>
      <c r="K23" s="45">
        <v>100</v>
      </c>
      <c r="L23" s="45">
        <f t="shared" si="0"/>
        <v>16.339500000000001</v>
      </c>
      <c r="M23" s="47">
        <f t="shared" si="1"/>
        <v>5.2176762348413461E-3</v>
      </c>
      <c r="N23" s="71">
        <v>32679</v>
      </c>
      <c r="O23" s="47">
        <f t="shared" si="2"/>
        <v>8.525422083919018E-4</v>
      </c>
      <c r="P23" s="125">
        <f t="shared" si="3"/>
        <v>167321</v>
      </c>
    </row>
    <row r="24" spans="1:16" ht="13" customHeight="1" x14ac:dyDescent="0.25">
      <c r="A24" s="37">
        <v>14</v>
      </c>
      <c r="B24" s="135" t="s">
        <v>143</v>
      </c>
      <c r="C24" s="170"/>
      <c r="D24" s="171"/>
      <c r="E24" s="49"/>
      <c r="F24" s="42"/>
      <c r="G24" s="39">
        <v>130000000</v>
      </c>
      <c r="H24" s="43"/>
      <c r="I24" s="43"/>
      <c r="J24" s="47">
        <f>G24/G32*100</f>
        <v>3.3914895526468749</v>
      </c>
      <c r="K24" s="45">
        <v>100</v>
      </c>
      <c r="L24" s="45">
        <f t="shared" si="0"/>
        <v>87.525966153846156</v>
      </c>
      <c r="M24" s="47">
        <f t="shared" si="1"/>
        <v>3.3914895526468753</v>
      </c>
      <c r="N24" s="71">
        <v>113783756</v>
      </c>
      <c r="O24" s="47">
        <f t="shared" si="2"/>
        <v>2.9684339979609318</v>
      </c>
      <c r="P24" s="125">
        <f t="shared" si="3"/>
        <v>16216244</v>
      </c>
    </row>
    <row r="25" spans="1:16" ht="13" customHeight="1" x14ac:dyDescent="0.25">
      <c r="A25" s="37">
        <v>15</v>
      </c>
      <c r="B25" s="135" t="s">
        <v>192</v>
      </c>
      <c r="C25" s="170"/>
      <c r="D25" s="171"/>
      <c r="E25" s="49"/>
      <c r="F25" s="42"/>
      <c r="G25" s="39">
        <v>9500000</v>
      </c>
      <c r="H25" s="43"/>
      <c r="I25" s="43"/>
      <c r="J25" s="47">
        <f>G25/G32*100</f>
        <v>0.24783962115496391</v>
      </c>
      <c r="K25" s="45">
        <v>100</v>
      </c>
      <c r="L25" s="45">
        <f t="shared" si="0"/>
        <v>67.229726315789478</v>
      </c>
      <c r="M25" s="47">
        <f t="shared" si="1"/>
        <v>0.24783962115496391</v>
      </c>
      <c r="N25" s="71">
        <v>6386824</v>
      </c>
      <c r="O25" s="47">
        <f t="shared" si="2"/>
        <v>0.16662189900457172</v>
      </c>
      <c r="P25" s="125">
        <f t="shared" si="3"/>
        <v>3113176</v>
      </c>
    </row>
    <row r="26" spans="1:16" ht="13" customHeight="1" x14ac:dyDescent="0.25">
      <c r="A26" s="37">
        <v>16</v>
      </c>
      <c r="B26" s="135" t="s">
        <v>194</v>
      </c>
      <c r="C26" s="170"/>
      <c r="D26" s="171"/>
      <c r="E26" s="49"/>
      <c r="F26" s="42"/>
      <c r="G26" s="39">
        <v>8700000</v>
      </c>
      <c r="H26" s="43"/>
      <c r="I26" s="43"/>
      <c r="J26" s="47">
        <f>G26/G32*100</f>
        <v>0.22696891621559859</v>
      </c>
      <c r="K26" s="45">
        <v>100</v>
      </c>
      <c r="L26" s="45">
        <f t="shared" si="0"/>
        <v>51.140620689655172</v>
      </c>
      <c r="M26" s="47">
        <f>J26*K26/100</f>
        <v>0.22696891621559862</v>
      </c>
      <c r="N26" s="71">
        <v>4449234</v>
      </c>
      <c r="O26" s="47">
        <f>J26*L26/100</f>
        <v>0.11607331252524052</v>
      </c>
      <c r="P26" s="125">
        <f t="shared" si="3"/>
        <v>4250766</v>
      </c>
    </row>
    <row r="27" spans="1:16" ht="13" customHeight="1" x14ac:dyDescent="0.25">
      <c r="A27" s="37">
        <v>17</v>
      </c>
      <c r="B27" s="135" t="s">
        <v>193</v>
      </c>
      <c r="C27" s="170"/>
      <c r="D27" s="171"/>
      <c r="E27" s="49"/>
      <c r="F27" s="42"/>
      <c r="G27" s="39">
        <v>17000000</v>
      </c>
      <c r="H27" s="43"/>
      <c r="I27" s="43"/>
      <c r="J27" s="47">
        <f>G27/G32*100</f>
        <v>0.44350247996151443</v>
      </c>
      <c r="K27" s="45">
        <v>100</v>
      </c>
      <c r="L27" s="45">
        <f t="shared" si="0"/>
        <v>78.515876470588225</v>
      </c>
      <c r="M27" s="47">
        <f t="shared" si="1"/>
        <v>0.44350247996151443</v>
      </c>
      <c r="N27" s="71">
        <v>13347699</v>
      </c>
      <c r="O27" s="47">
        <f t="shared" si="2"/>
        <v>0.34821985931057797</v>
      </c>
      <c r="P27" s="125">
        <f t="shared" si="3"/>
        <v>3652301</v>
      </c>
    </row>
    <row r="28" spans="1:16" ht="13" customHeight="1" x14ac:dyDescent="0.25">
      <c r="A28" s="37">
        <v>18</v>
      </c>
      <c r="B28" s="135" t="s">
        <v>205</v>
      </c>
      <c r="C28" s="170"/>
      <c r="D28" s="171"/>
      <c r="E28" s="49"/>
      <c r="F28" s="42"/>
      <c r="G28" s="39"/>
      <c r="H28" s="43"/>
      <c r="I28" s="43"/>
      <c r="J28" s="47">
        <f>G28/G32*100</f>
        <v>0</v>
      </c>
      <c r="K28" s="45"/>
      <c r="L28" s="45"/>
      <c r="M28" s="47"/>
      <c r="N28" s="71"/>
      <c r="O28" s="47"/>
      <c r="P28" s="125">
        <f>G28-N28</f>
        <v>0</v>
      </c>
    </row>
    <row r="29" spans="1:16" ht="13" customHeight="1" x14ac:dyDescent="0.25">
      <c r="A29" s="37">
        <v>19</v>
      </c>
      <c r="B29" s="135" t="s">
        <v>144</v>
      </c>
      <c r="C29" s="170"/>
      <c r="D29" s="171"/>
      <c r="E29" s="49"/>
      <c r="F29" s="42"/>
      <c r="G29" s="39">
        <v>800424000</v>
      </c>
      <c r="H29" s="43"/>
      <c r="I29" s="43"/>
      <c r="J29" s="47">
        <f>G29/G32*100</f>
        <v>20.88176641298325</v>
      </c>
      <c r="K29" s="45">
        <v>100</v>
      </c>
      <c r="L29" s="45">
        <f t="shared" si="0"/>
        <v>94.626042322569035</v>
      </c>
      <c r="M29" s="47">
        <f t="shared" si="1"/>
        <v>20.881766412983254</v>
      </c>
      <c r="N29" s="71">
        <v>757409553</v>
      </c>
      <c r="O29" s="47">
        <f t="shared" si="2"/>
        <v>19.759589123649537</v>
      </c>
      <c r="P29" s="125">
        <f t="shared" si="3"/>
        <v>43014447</v>
      </c>
    </row>
    <row r="30" spans="1:16" ht="13" customHeight="1" x14ac:dyDescent="0.25">
      <c r="A30" s="37"/>
      <c r="B30" s="135"/>
      <c r="C30" s="170"/>
      <c r="D30" s="171"/>
      <c r="E30" s="49"/>
      <c r="F30" s="42"/>
      <c r="G30" s="39"/>
      <c r="H30" s="43"/>
      <c r="I30" s="43"/>
      <c r="J30" s="47"/>
      <c r="K30" s="45"/>
      <c r="L30" s="45"/>
      <c r="M30" s="47"/>
      <c r="N30" s="71"/>
      <c r="O30" s="47">
        <f t="shared" si="2"/>
        <v>0</v>
      </c>
      <c r="P30" s="125">
        <f t="shared" si="3"/>
        <v>0</v>
      </c>
    </row>
    <row r="31" spans="1:16" ht="6.75" customHeight="1" thickBot="1" x14ac:dyDescent="0.3">
      <c r="A31" s="25"/>
      <c r="B31" s="347"/>
      <c r="C31" s="348"/>
      <c r="D31" s="349"/>
      <c r="E31" s="26"/>
      <c r="F31" s="14"/>
      <c r="G31" s="15"/>
      <c r="H31" s="16"/>
      <c r="I31" s="16"/>
      <c r="J31" s="17"/>
      <c r="K31" s="18"/>
      <c r="L31" s="18"/>
      <c r="M31" s="19"/>
      <c r="N31" s="72"/>
      <c r="O31" s="19"/>
      <c r="P31" s="140"/>
    </row>
    <row r="32" spans="1:16" ht="13.5" thickBot="1" x14ac:dyDescent="0.35">
      <c r="A32" s="306" t="s">
        <v>21</v>
      </c>
      <c r="B32" s="307"/>
      <c r="C32" s="307"/>
      <c r="D32" s="307"/>
      <c r="E32" s="307"/>
      <c r="F32" s="308"/>
      <c r="G32" s="20">
        <f>SUM(G13:G30)</f>
        <v>3833124000</v>
      </c>
      <c r="H32" s="21"/>
      <c r="I32" s="22"/>
      <c r="J32" s="4">
        <f>SUM(J13:J31)</f>
        <v>100</v>
      </c>
      <c r="K32" s="165">
        <f>SUM(K13:K13)/4</f>
        <v>25</v>
      </c>
      <c r="L32" s="165">
        <f>N32/G32*100</f>
        <v>94.580646125718872</v>
      </c>
      <c r="M32" s="5">
        <f>SUM(M13:M29)</f>
        <v>100</v>
      </c>
      <c r="N32" s="73">
        <f>SUM(N13:N30)</f>
        <v>3625393446</v>
      </c>
      <c r="O32" s="4">
        <f>SUM(O13:O30)</f>
        <v>94.580646125718857</v>
      </c>
      <c r="P32" s="180">
        <f>SUM(P13:P30)</f>
        <v>207730554</v>
      </c>
    </row>
    <row r="33" spans="1:16" ht="5.25" customHeight="1" x14ac:dyDescent="0.25"/>
    <row r="34" spans="1:16" x14ac:dyDescent="0.25">
      <c r="L34" s="1" t="str">
        <f>'B'' IDA'!L28</f>
        <v>Benteng, 31 Desember  2025</v>
      </c>
    </row>
    <row r="35" spans="1:16" ht="4.5" customHeight="1" x14ac:dyDescent="0.25"/>
    <row r="36" spans="1:16" x14ac:dyDescent="0.25">
      <c r="L36" s="1" t="s">
        <v>22</v>
      </c>
    </row>
    <row r="37" spans="1:16" ht="12.75" customHeight="1" x14ac:dyDescent="0.25">
      <c r="L37" s="2"/>
      <c r="M37" s="2"/>
    </row>
    <row r="38" spans="1:16" ht="12.75" customHeight="1" x14ac:dyDescent="0.35">
      <c r="D38" s="175"/>
      <c r="L38" s="2"/>
      <c r="M38" s="2"/>
    </row>
    <row r="39" spans="1:16" ht="14.5" x14ac:dyDescent="0.35">
      <c r="D39" s="175"/>
      <c r="L39" s="2" t="s">
        <v>237</v>
      </c>
      <c r="M39" s="2"/>
      <c r="O39" s="2"/>
    </row>
    <row r="40" spans="1:16" x14ac:dyDescent="0.25">
      <c r="L40" s="142" t="s">
        <v>241</v>
      </c>
      <c r="M40" s="2"/>
      <c r="O40" s="2"/>
    </row>
    <row r="41" spans="1:16" ht="4" customHeight="1" x14ac:dyDescent="0.25">
      <c r="M41" s="2"/>
      <c r="O41" s="2"/>
    </row>
    <row r="42" spans="1:16" x14ac:dyDescent="0.25">
      <c r="M42" s="2"/>
      <c r="O42" s="2"/>
    </row>
    <row r="43" spans="1:16" ht="13" x14ac:dyDescent="0.3">
      <c r="A43" s="6" t="s">
        <v>26</v>
      </c>
      <c r="B43" s="6" t="s">
        <v>30</v>
      </c>
      <c r="C43" s="6" t="s">
        <v>60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6" ht="13" x14ac:dyDescent="0.3">
      <c r="A44" s="6" t="s">
        <v>32</v>
      </c>
      <c r="B44" s="6" t="s">
        <v>30</v>
      </c>
      <c r="C44" s="6" t="s">
        <v>31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6" ht="13" thickBot="1" x14ac:dyDescent="0.3">
      <c r="E45" s="7"/>
      <c r="F45" s="7"/>
      <c r="G45" s="7"/>
      <c r="H45" s="7"/>
      <c r="I45" s="7"/>
      <c r="J45" s="7"/>
      <c r="K45" s="7"/>
      <c r="L45" s="7"/>
      <c r="M45" s="7" t="str">
        <f>'B'' IDA'!M8</f>
        <v>Keadaan  Desember  2025</v>
      </c>
      <c r="N45" s="7"/>
    </row>
    <row r="46" spans="1:16" ht="13.5" customHeight="1" thickBot="1" x14ac:dyDescent="0.35">
      <c r="A46" s="313" t="s">
        <v>12</v>
      </c>
      <c r="B46" s="316" t="s">
        <v>13</v>
      </c>
      <c r="C46" s="317"/>
      <c r="D46" s="318"/>
      <c r="E46" s="309" t="s">
        <v>14</v>
      </c>
      <c r="F46" s="311"/>
      <c r="G46" s="313" t="s">
        <v>25</v>
      </c>
      <c r="H46" s="313" t="s">
        <v>15</v>
      </c>
      <c r="I46" s="313" t="s">
        <v>16</v>
      </c>
      <c r="J46" s="313" t="s">
        <v>39</v>
      </c>
      <c r="K46" s="306" t="s">
        <v>17</v>
      </c>
      <c r="L46" s="308"/>
      <c r="M46" s="309" t="s">
        <v>3</v>
      </c>
      <c r="N46" s="310"/>
      <c r="O46" s="311"/>
      <c r="P46" s="312" t="s">
        <v>4</v>
      </c>
    </row>
    <row r="47" spans="1:16" ht="13.5" thickBot="1" x14ac:dyDescent="0.35">
      <c r="A47" s="315"/>
      <c r="B47" s="319"/>
      <c r="C47" s="320"/>
      <c r="D47" s="321"/>
      <c r="E47" s="313" t="s">
        <v>18</v>
      </c>
      <c r="F47" s="313" t="s">
        <v>19</v>
      </c>
      <c r="G47" s="315"/>
      <c r="H47" s="315"/>
      <c r="I47" s="315"/>
      <c r="J47" s="315"/>
      <c r="K47" s="313" t="s">
        <v>8</v>
      </c>
      <c r="L47" s="313" t="s">
        <v>9</v>
      </c>
      <c r="M47" s="313" t="s">
        <v>8</v>
      </c>
      <c r="N47" s="306" t="s">
        <v>9</v>
      </c>
      <c r="O47" s="308"/>
      <c r="P47" s="312"/>
    </row>
    <row r="48" spans="1:16" ht="13.5" thickBot="1" x14ac:dyDescent="0.35">
      <c r="A48" s="314"/>
      <c r="B48" s="322"/>
      <c r="C48" s="323"/>
      <c r="D48" s="324"/>
      <c r="E48" s="314"/>
      <c r="F48" s="314"/>
      <c r="G48" s="314"/>
      <c r="H48" s="314"/>
      <c r="I48" s="314"/>
      <c r="J48" s="314"/>
      <c r="K48" s="314"/>
      <c r="L48" s="314"/>
      <c r="M48" s="314"/>
      <c r="N48" s="8" t="s">
        <v>20</v>
      </c>
      <c r="O48" s="8" t="s">
        <v>10</v>
      </c>
      <c r="P48" s="312"/>
    </row>
    <row r="49" spans="1:19" ht="13.5" thickBot="1" x14ac:dyDescent="0.35">
      <c r="A49" s="9">
        <v>1</v>
      </c>
      <c r="B49" s="300">
        <v>2</v>
      </c>
      <c r="C49" s="325"/>
      <c r="D49" s="326"/>
      <c r="E49" s="10">
        <v>3</v>
      </c>
      <c r="F49" s="10">
        <v>4</v>
      </c>
      <c r="G49" s="10">
        <v>5</v>
      </c>
      <c r="H49" s="10">
        <v>6</v>
      </c>
      <c r="I49" s="10">
        <v>7</v>
      </c>
      <c r="J49" s="10">
        <v>8</v>
      </c>
      <c r="K49" s="10">
        <v>9</v>
      </c>
      <c r="L49" s="10">
        <v>10</v>
      </c>
      <c r="M49" s="10">
        <v>11</v>
      </c>
      <c r="N49" s="10">
        <v>12</v>
      </c>
      <c r="O49" s="10">
        <v>13</v>
      </c>
      <c r="P49" s="10">
        <v>14</v>
      </c>
    </row>
    <row r="50" spans="1:19" ht="7.5" customHeight="1" x14ac:dyDescent="0.3">
      <c r="A50" s="11"/>
      <c r="B50" s="327"/>
      <c r="C50" s="328"/>
      <c r="D50" s="329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2"/>
    </row>
    <row r="51" spans="1:19" ht="13" customHeight="1" x14ac:dyDescent="0.25">
      <c r="A51" s="37">
        <v>1</v>
      </c>
      <c r="B51" s="221" t="s">
        <v>87</v>
      </c>
      <c r="C51" s="185"/>
      <c r="D51" s="186"/>
      <c r="E51" s="38"/>
      <c r="F51" s="38"/>
      <c r="G51" s="39">
        <v>584900</v>
      </c>
      <c r="H51" s="38"/>
      <c r="I51" s="38"/>
      <c r="J51" s="47">
        <f>G51/G63*100</f>
        <v>0.94542127739361792</v>
      </c>
      <c r="K51" s="45">
        <v>100</v>
      </c>
      <c r="L51" s="45">
        <f t="shared" ref="L51:L60" si="4">N51/G51*100</f>
        <v>93.770559069926492</v>
      </c>
      <c r="M51" s="47">
        <f t="shared" ref="M51:M61" si="5">J51*K51/100</f>
        <v>0.94542127739361792</v>
      </c>
      <c r="N51" s="71">
        <v>548464</v>
      </c>
      <c r="O51" s="47">
        <f t="shared" ref="O51:O61" si="6">J51*L51/100</f>
        <v>0.88652681737803607</v>
      </c>
      <c r="P51" s="125">
        <f t="shared" ref="P51:P59" si="7">G51-N51</f>
        <v>36436</v>
      </c>
    </row>
    <row r="52" spans="1:19" ht="13" customHeight="1" x14ac:dyDescent="0.25">
      <c r="A52" s="37">
        <v>2</v>
      </c>
      <c r="B52" s="221" t="s">
        <v>147</v>
      </c>
      <c r="C52" s="187"/>
      <c r="D52" s="188"/>
      <c r="E52" s="38"/>
      <c r="F52" s="38"/>
      <c r="G52" s="39">
        <v>1506400</v>
      </c>
      <c r="H52" s="38"/>
      <c r="I52" s="38"/>
      <c r="J52" s="47">
        <f>G52/G63*100</f>
        <v>2.4349164169357942</v>
      </c>
      <c r="K52" s="45">
        <v>100</v>
      </c>
      <c r="L52" s="45">
        <f t="shared" si="4"/>
        <v>90.95392989909719</v>
      </c>
      <c r="M52" s="47">
        <f t="shared" si="5"/>
        <v>2.4349164169357942</v>
      </c>
      <c r="N52" s="71">
        <v>1370130</v>
      </c>
      <c r="O52" s="47">
        <f t="shared" si="6"/>
        <v>2.2146521709613913</v>
      </c>
      <c r="P52" s="125">
        <f t="shared" si="7"/>
        <v>136270</v>
      </c>
    </row>
    <row r="53" spans="1:19" ht="13" customHeight="1" x14ac:dyDescent="0.25">
      <c r="A53" s="37">
        <v>3</v>
      </c>
      <c r="B53" s="216" t="s">
        <v>88</v>
      </c>
      <c r="C53" s="187"/>
      <c r="D53" s="188"/>
      <c r="E53" s="49"/>
      <c r="F53" s="42"/>
      <c r="G53" s="39">
        <v>912300</v>
      </c>
      <c r="H53" s="43"/>
      <c r="I53" s="43"/>
      <c r="J53" s="47">
        <f>G53/G63*100</f>
        <v>1.4746244338625365</v>
      </c>
      <c r="K53" s="45">
        <v>100</v>
      </c>
      <c r="L53" s="45">
        <f t="shared" si="4"/>
        <v>99.900032883919764</v>
      </c>
      <c r="M53" s="47">
        <f t="shared" si="5"/>
        <v>1.4746244338625365</v>
      </c>
      <c r="N53" s="71">
        <v>911388</v>
      </c>
      <c r="O53" s="47">
        <f t="shared" si="6"/>
        <v>1.4731502943429897</v>
      </c>
      <c r="P53" s="125">
        <f t="shared" si="7"/>
        <v>912</v>
      </c>
    </row>
    <row r="54" spans="1:19" ht="13" customHeight="1" x14ac:dyDescent="0.25">
      <c r="A54" s="37">
        <v>4</v>
      </c>
      <c r="B54" s="216" t="s">
        <v>148</v>
      </c>
      <c r="C54" s="187"/>
      <c r="D54" s="188"/>
      <c r="E54" s="49"/>
      <c r="F54" s="42"/>
      <c r="G54" s="39">
        <v>6175000</v>
      </c>
      <c r="H54" s="43"/>
      <c r="I54" s="43"/>
      <c r="J54" s="47">
        <f>G54/G63*100</f>
        <v>9.98115299693211</v>
      </c>
      <c r="K54" s="45">
        <v>100</v>
      </c>
      <c r="L54" s="45">
        <f t="shared" si="4"/>
        <v>88.306380566801622</v>
      </c>
      <c r="M54" s="47">
        <f t="shared" si="5"/>
        <v>9.98115299693211</v>
      </c>
      <c r="N54" s="71">
        <v>5452919</v>
      </c>
      <c r="O54" s="47">
        <f t="shared" si="6"/>
        <v>8.8139949504255952</v>
      </c>
      <c r="P54" s="125">
        <f t="shared" si="7"/>
        <v>722081</v>
      </c>
    </row>
    <row r="55" spans="1:19" ht="13" customHeight="1" x14ac:dyDescent="0.25">
      <c r="A55" s="37">
        <v>5</v>
      </c>
      <c r="B55" s="216" t="s">
        <v>196</v>
      </c>
      <c r="C55" s="187"/>
      <c r="D55" s="188"/>
      <c r="E55" s="49"/>
      <c r="F55" s="42"/>
      <c r="G55" s="39"/>
      <c r="H55" s="43"/>
      <c r="I55" s="43"/>
      <c r="J55" s="47">
        <f>G55/G63*100</f>
        <v>0</v>
      </c>
      <c r="K55" s="45"/>
      <c r="L55" s="45"/>
      <c r="M55" s="47">
        <f t="shared" si="5"/>
        <v>0</v>
      </c>
      <c r="N55" s="71"/>
      <c r="O55" s="47">
        <f t="shared" si="6"/>
        <v>0</v>
      </c>
      <c r="P55" s="125">
        <f>G55-N55</f>
        <v>0</v>
      </c>
    </row>
    <row r="56" spans="1:19" ht="13" customHeight="1" x14ac:dyDescent="0.25">
      <c r="A56" s="37">
        <v>6</v>
      </c>
      <c r="B56" s="346" t="s">
        <v>170</v>
      </c>
      <c r="C56" s="346"/>
      <c r="D56" s="346"/>
      <c r="E56" s="49"/>
      <c r="F56" s="42"/>
      <c r="G56" s="39">
        <v>4800000</v>
      </c>
      <c r="H56" s="43"/>
      <c r="I56" s="43"/>
      <c r="J56" s="47">
        <f>G56/G63*100</f>
        <v>7.7586290502468209</v>
      </c>
      <c r="K56" s="45">
        <f t="shared" ref="K56:K60" si="8">N56/G56*100</f>
        <v>100</v>
      </c>
      <c r="L56" s="45">
        <f t="shared" si="4"/>
        <v>100</v>
      </c>
      <c r="M56" s="47">
        <f t="shared" si="5"/>
        <v>7.7586290502468209</v>
      </c>
      <c r="N56" s="71">
        <v>4800000</v>
      </c>
      <c r="O56" s="47">
        <f t="shared" si="6"/>
        <v>7.7586290502468209</v>
      </c>
      <c r="P56" s="125">
        <f t="shared" si="7"/>
        <v>0</v>
      </c>
    </row>
    <row r="57" spans="1:19" ht="13" customHeight="1" x14ac:dyDescent="0.25">
      <c r="A57" s="37">
        <v>7</v>
      </c>
      <c r="B57" s="331" t="s">
        <v>100</v>
      </c>
      <c r="C57" s="332"/>
      <c r="D57" s="333"/>
      <c r="E57" s="49"/>
      <c r="F57" s="42"/>
      <c r="G57" s="39">
        <v>9000000</v>
      </c>
      <c r="H57" s="43"/>
      <c r="I57" s="43"/>
      <c r="J57" s="47">
        <f>G57/G63*100</f>
        <v>14.547429469212791</v>
      </c>
      <c r="K57" s="45">
        <f t="shared" si="8"/>
        <v>100</v>
      </c>
      <c r="L57" s="45">
        <f t="shared" si="4"/>
        <v>100</v>
      </c>
      <c r="M57" s="47">
        <f t="shared" si="5"/>
        <v>14.547429469212791</v>
      </c>
      <c r="N57" s="71">
        <v>9000000</v>
      </c>
      <c r="O57" s="47">
        <f t="shared" si="6"/>
        <v>14.547429469212791</v>
      </c>
      <c r="P57" s="125">
        <f t="shared" si="7"/>
        <v>0</v>
      </c>
      <c r="R57" s="142"/>
      <c r="S57" s="142"/>
    </row>
    <row r="58" spans="1:19" ht="13" customHeight="1" x14ac:dyDescent="0.25">
      <c r="A58" s="13">
        <v>8</v>
      </c>
      <c r="B58" s="160" t="s">
        <v>206</v>
      </c>
      <c r="C58" s="135"/>
      <c r="D58" s="136"/>
      <c r="E58" s="139"/>
      <c r="F58" s="14"/>
      <c r="G58" s="15">
        <v>17000000</v>
      </c>
      <c r="H58" s="16"/>
      <c r="I58" s="16"/>
      <c r="J58" s="19">
        <f>G58/G63*100</f>
        <v>27.478477886290825</v>
      </c>
      <c r="K58" s="45">
        <f t="shared" si="8"/>
        <v>100</v>
      </c>
      <c r="L58" s="45">
        <f t="shared" si="4"/>
        <v>100</v>
      </c>
      <c r="M58" s="47">
        <f t="shared" si="5"/>
        <v>27.478477886290825</v>
      </c>
      <c r="N58" s="72">
        <v>17000000</v>
      </c>
      <c r="O58" s="47">
        <f t="shared" si="6"/>
        <v>27.478477886290825</v>
      </c>
      <c r="P58" s="138">
        <f>G58-N58</f>
        <v>0</v>
      </c>
      <c r="R58" s="142"/>
      <c r="S58" s="142"/>
    </row>
    <row r="59" spans="1:19" ht="13" customHeight="1" x14ac:dyDescent="0.25">
      <c r="A59" s="13">
        <v>9</v>
      </c>
      <c r="B59" s="160" t="s">
        <v>101</v>
      </c>
      <c r="C59" s="135"/>
      <c r="D59" s="136"/>
      <c r="E59" s="139"/>
      <c r="F59" s="14"/>
      <c r="G59" s="15">
        <v>9000000</v>
      </c>
      <c r="H59" s="16"/>
      <c r="I59" s="16"/>
      <c r="J59" s="19">
        <f>G59/G63*100</f>
        <v>14.547429469212791</v>
      </c>
      <c r="K59" s="45">
        <f t="shared" si="8"/>
        <v>100</v>
      </c>
      <c r="L59" s="45">
        <f t="shared" si="4"/>
        <v>100</v>
      </c>
      <c r="M59" s="47">
        <f t="shared" si="5"/>
        <v>14.547429469212791</v>
      </c>
      <c r="N59" s="72">
        <v>9000000</v>
      </c>
      <c r="O59" s="47">
        <f t="shared" si="6"/>
        <v>14.547429469212791</v>
      </c>
      <c r="P59" s="138">
        <f t="shared" si="7"/>
        <v>0</v>
      </c>
    </row>
    <row r="60" spans="1:19" ht="13" customHeight="1" x14ac:dyDescent="0.25">
      <c r="A60" s="13">
        <v>10</v>
      </c>
      <c r="B60" s="160" t="s">
        <v>207</v>
      </c>
      <c r="C60" s="135"/>
      <c r="D60" s="136"/>
      <c r="E60" s="139"/>
      <c r="F60" s="14"/>
      <c r="G60" s="15">
        <v>9000000</v>
      </c>
      <c r="H60" s="16"/>
      <c r="I60" s="16"/>
      <c r="J60" s="19">
        <f>G60/G63*100</f>
        <v>14.547429469212791</v>
      </c>
      <c r="K60" s="45">
        <f t="shared" si="8"/>
        <v>100</v>
      </c>
      <c r="L60" s="45">
        <f t="shared" si="4"/>
        <v>100</v>
      </c>
      <c r="M60" s="47">
        <f t="shared" si="5"/>
        <v>14.547429469212791</v>
      </c>
      <c r="N60" s="72">
        <v>9000000</v>
      </c>
      <c r="O60" s="47">
        <f t="shared" si="6"/>
        <v>14.547429469212791</v>
      </c>
      <c r="P60" s="138">
        <f>G60-N60</f>
        <v>0</v>
      </c>
    </row>
    <row r="61" spans="1:19" ht="13" customHeight="1" x14ac:dyDescent="0.25">
      <c r="A61" s="37">
        <v>11</v>
      </c>
      <c r="B61" s="169" t="s">
        <v>118</v>
      </c>
      <c r="C61" s="170"/>
      <c r="D61" s="171"/>
      <c r="E61" s="49"/>
      <c r="F61" s="42"/>
      <c r="G61" s="39">
        <v>3888000</v>
      </c>
      <c r="H61" s="43"/>
      <c r="I61" s="43"/>
      <c r="J61" s="47">
        <f>G61/G63*100</f>
        <v>6.2844895306999256</v>
      </c>
      <c r="K61" s="45">
        <v>100</v>
      </c>
      <c r="L61" s="45">
        <f>N61/G61*100</f>
        <v>79.444444444444443</v>
      </c>
      <c r="M61" s="47">
        <f t="shared" si="5"/>
        <v>6.2844895306999256</v>
      </c>
      <c r="N61" s="71">
        <v>3088800</v>
      </c>
      <c r="O61" s="47">
        <f t="shared" si="6"/>
        <v>4.9926777938338294</v>
      </c>
      <c r="P61" s="138">
        <f>G61-N61</f>
        <v>799200</v>
      </c>
    </row>
    <row r="62" spans="1:19" ht="6.75" customHeight="1" thickBot="1" x14ac:dyDescent="0.3">
      <c r="A62" s="25"/>
      <c r="B62" s="343"/>
      <c r="C62" s="344"/>
      <c r="D62" s="345"/>
      <c r="E62" s="26"/>
      <c r="F62" s="14"/>
      <c r="G62" s="15"/>
      <c r="H62" s="16"/>
      <c r="I62" s="16"/>
      <c r="J62" s="17"/>
      <c r="K62" s="18"/>
      <c r="L62" s="18"/>
      <c r="M62" s="19"/>
      <c r="N62" s="72"/>
      <c r="O62" s="19"/>
      <c r="P62" s="140"/>
    </row>
    <row r="63" spans="1:19" ht="13.5" thickBot="1" x14ac:dyDescent="0.35">
      <c r="A63" s="306" t="s">
        <v>21</v>
      </c>
      <c r="B63" s="307"/>
      <c r="C63" s="307"/>
      <c r="D63" s="307"/>
      <c r="E63" s="307"/>
      <c r="F63" s="308"/>
      <c r="G63" s="20">
        <f>SUM(G51:G61)</f>
        <v>61866600</v>
      </c>
      <c r="H63" s="21"/>
      <c r="I63" s="22"/>
      <c r="J63" s="4">
        <f>SUM(J51:J62)</f>
        <v>99.999999999999986</v>
      </c>
      <c r="K63" s="163">
        <f>SUM(K51:K56)/3</f>
        <v>166.66666666666666</v>
      </c>
      <c r="L63" s="163">
        <f>N63/G63*100</f>
        <v>97.260397371117861</v>
      </c>
      <c r="M63" s="5">
        <f>SUM(M51:M61)</f>
        <v>99.999999999999986</v>
      </c>
      <c r="N63" s="73">
        <f>SUM(N51:N61)</f>
        <v>60171701</v>
      </c>
      <c r="O63" s="4">
        <f>SUM(O51:O62)</f>
        <v>97.260397371117861</v>
      </c>
      <c r="P63" s="180">
        <f>SUM(P51:P61)</f>
        <v>1694899</v>
      </c>
    </row>
    <row r="64" spans="1:19" ht="5.25" customHeight="1" x14ac:dyDescent="0.25"/>
    <row r="65" spans="12:15" x14ac:dyDescent="0.25">
      <c r="L65" s="1" t="str">
        <f>'B'' IDA'!L28</f>
        <v>Benteng, 31 Desember  2025</v>
      </c>
    </row>
    <row r="66" spans="12:15" ht="4.5" customHeight="1" x14ac:dyDescent="0.25"/>
    <row r="67" spans="12:15" x14ac:dyDescent="0.25">
      <c r="L67" s="1" t="s">
        <v>22</v>
      </c>
    </row>
    <row r="68" spans="12:15" ht="12.75" customHeight="1" x14ac:dyDescent="0.25"/>
    <row r="69" spans="12:15" ht="12.75" customHeight="1" x14ac:dyDescent="0.25"/>
    <row r="70" spans="12:15" ht="12.75" customHeight="1" x14ac:dyDescent="0.25"/>
    <row r="71" spans="12:15" x14ac:dyDescent="0.25">
      <c r="L71" s="2" t="s">
        <v>237</v>
      </c>
      <c r="M71" s="2"/>
      <c r="O71" s="2"/>
    </row>
    <row r="72" spans="12:15" x14ac:dyDescent="0.25">
      <c r="L72" s="142" t="s">
        <v>241</v>
      </c>
      <c r="M72" s="2"/>
      <c r="O72" s="2"/>
    </row>
    <row r="73" spans="12:15" x14ac:dyDescent="0.25">
      <c r="M73" s="2"/>
      <c r="O73" s="2"/>
    </row>
    <row r="74" spans="12:15" x14ac:dyDescent="0.25">
      <c r="M74" s="2"/>
      <c r="O74" s="2"/>
    </row>
    <row r="75" spans="12:15" x14ac:dyDescent="0.25">
      <c r="M75" s="2"/>
      <c r="O75" s="2"/>
    </row>
    <row r="76" spans="12:15" x14ac:dyDescent="0.25">
      <c r="M76" s="2"/>
      <c r="O76" s="2"/>
    </row>
    <row r="77" spans="12:15" x14ac:dyDescent="0.25">
      <c r="M77" s="2"/>
      <c r="O77" s="2"/>
    </row>
    <row r="78" spans="12:15" x14ac:dyDescent="0.25">
      <c r="M78" s="2"/>
      <c r="O78" s="2"/>
    </row>
    <row r="79" spans="12:15" x14ac:dyDescent="0.25">
      <c r="M79" s="2"/>
      <c r="O79" s="2"/>
    </row>
    <row r="80" spans="12:15" x14ac:dyDescent="0.25">
      <c r="M80" s="2"/>
      <c r="O80" s="2"/>
    </row>
    <row r="81" spans="1:16" x14ac:dyDescent="0.25">
      <c r="M81" s="2"/>
      <c r="O81" s="2"/>
    </row>
    <row r="82" spans="1:16" x14ac:dyDescent="0.25">
      <c r="M82" s="2"/>
      <c r="O82" s="2"/>
    </row>
    <row r="83" spans="1:16" x14ac:dyDescent="0.25">
      <c r="A83" s="142"/>
      <c r="M83" s="2"/>
      <c r="O83" s="2"/>
    </row>
    <row r="84" spans="1:16" ht="13" x14ac:dyDescent="0.3">
      <c r="A84" s="6" t="s">
        <v>26</v>
      </c>
      <c r="B84" s="6" t="s">
        <v>30</v>
      </c>
      <c r="C84" s="6" t="s">
        <v>102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6" ht="13" x14ac:dyDescent="0.3">
      <c r="A85" s="6" t="s">
        <v>32</v>
      </c>
      <c r="B85" s="6" t="s">
        <v>30</v>
      </c>
      <c r="C85" s="6" t="s">
        <v>31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6" ht="13" thickBot="1" x14ac:dyDescent="0.3">
      <c r="E86" s="7"/>
      <c r="F86" s="7"/>
      <c r="G86" s="7"/>
      <c r="H86" s="7"/>
      <c r="I86" s="7"/>
      <c r="J86" s="7"/>
      <c r="K86" s="7"/>
      <c r="L86" s="7"/>
      <c r="M86" s="141" t="str">
        <f>'B'' IDA'!M8</f>
        <v>Keadaan  Desember  2025</v>
      </c>
      <c r="N86" s="7"/>
    </row>
    <row r="87" spans="1:16" ht="13.5" customHeight="1" thickBot="1" x14ac:dyDescent="0.35">
      <c r="A87" s="313" t="s">
        <v>12</v>
      </c>
      <c r="B87" s="316" t="s">
        <v>13</v>
      </c>
      <c r="C87" s="317"/>
      <c r="D87" s="318"/>
      <c r="E87" s="309" t="s">
        <v>14</v>
      </c>
      <c r="F87" s="311"/>
      <c r="G87" s="313" t="s">
        <v>25</v>
      </c>
      <c r="H87" s="313" t="s">
        <v>15</v>
      </c>
      <c r="I87" s="313" t="s">
        <v>16</v>
      </c>
      <c r="J87" s="313" t="s">
        <v>39</v>
      </c>
      <c r="K87" s="306" t="s">
        <v>17</v>
      </c>
      <c r="L87" s="308"/>
      <c r="M87" s="309" t="s">
        <v>3</v>
      </c>
      <c r="N87" s="310"/>
      <c r="O87" s="311"/>
      <c r="P87" s="312" t="s">
        <v>4</v>
      </c>
    </row>
    <row r="88" spans="1:16" ht="13.5" thickBot="1" x14ac:dyDescent="0.35">
      <c r="A88" s="315"/>
      <c r="B88" s="319"/>
      <c r="C88" s="320"/>
      <c r="D88" s="321"/>
      <c r="E88" s="313" t="s">
        <v>18</v>
      </c>
      <c r="F88" s="313" t="s">
        <v>19</v>
      </c>
      <c r="G88" s="315"/>
      <c r="H88" s="315"/>
      <c r="I88" s="315"/>
      <c r="J88" s="315"/>
      <c r="K88" s="313" t="s">
        <v>8</v>
      </c>
      <c r="L88" s="313" t="s">
        <v>9</v>
      </c>
      <c r="M88" s="313" t="s">
        <v>8</v>
      </c>
      <c r="N88" s="306" t="s">
        <v>9</v>
      </c>
      <c r="O88" s="308"/>
      <c r="P88" s="312"/>
    </row>
    <row r="89" spans="1:16" ht="13.5" thickBot="1" x14ac:dyDescent="0.35">
      <c r="A89" s="314"/>
      <c r="B89" s="322"/>
      <c r="C89" s="323"/>
      <c r="D89" s="324"/>
      <c r="E89" s="314"/>
      <c r="F89" s="314"/>
      <c r="G89" s="314"/>
      <c r="H89" s="314"/>
      <c r="I89" s="314"/>
      <c r="J89" s="314"/>
      <c r="K89" s="314"/>
      <c r="L89" s="314"/>
      <c r="M89" s="314"/>
      <c r="N89" s="8" t="s">
        <v>20</v>
      </c>
      <c r="O89" s="8" t="s">
        <v>10</v>
      </c>
      <c r="P89" s="312"/>
    </row>
    <row r="90" spans="1:16" ht="13.5" thickBot="1" x14ac:dyDescent="0.35">
      <c r="A90" s="9">
        <v>1</v>
      </c>
      <c r="B90" s="300">
        <v>2</v>
      </c>
      <c r="C90" s="325"/>
      <c r="D90" s="326"/>
      <c r="E90" s="10">
        <v>3</v>
      </c>
      <c r="F90" s="10">
        <v>4</v>
      </c>
      <c r="G90" s="10">
        <v>5</v>
      </c>
      <c r="H90" s="10">
        <v>6</v>
      </c>
      <c r="I90" s="10">
        <v>7</v>
      </c>
      <c r="J90" s="10">
        <v>8</v>
      </c>
      <c r="K90" s="10">
        <v>9</v>
      </c>
      <c r="L90" s="10">
        <v>10</v>
      </c>
      <c r="M90" s="10">
        <v>11</v>
      </c>
      <c r="N90" s="10">
        <v>12</v>
      </c>
      <c r="O90" s="10">
        <v>13</v>
      </c>
      <c r="P90" s="10">
        <v>14</v>
      </c>
    </row>
    <row r="91" spans="1:16" ht="13" x14ac:dyDescent="0.3">
      <c r="A91" s="11"/>
      <c r="B91" s="327"/>
      <c r="C91" s="328"/>
      <c r="D91" s="329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2"/>
    </row>
    <row r="92" spans="1:16" ht="13" x14ac:dyDescent="0.25">
      <c r="A92" s="37">
        <v>1</v>
      </c>
      <c r="B92" s="221" t="s">
        <v>87</v>
      </c>
      <c r="C92" s="185"/>
      <c r="D92" s="186"/>
      <c r="E92" s="38"/>
      <c r="F92" s="38"/>
      <c r="G92" s="39">
        <v>1505700</v>
      </c>
      <c r="H92" s="38"/>
      <c r="I92" s="38"/>
      <c r="J92" s="47">
        <f>G92/G98*100</f>
        <v>11.224337661950411</v>
      </c>
      <c r="K92" s="45">
        <v>100</v>
      </c>
      <c r="L92" s="45">
        <f>N92/G92*100</f>
        <v>91.765092647937834</v>
      </c>
      <c r="M92" s="47">
        <f>J92*K92/100</f>
        <v>11.224337661950409</v>
      </c>
      <c r="N92" s="71">
        <v>1381707</v>
      </c>
      <c r="O92" s="47">
        <f>J92*L92/100</f>
        <v>10.300023854606174</v>
      </c>
      <c r="P92" s="125">
        <f>G92-N92</f>
        <v>123993</v>
      </c>
    </row>
    <row r="93" spans="1:16" ht="13" x14ac:dyDescent="0.25">
      <c r="A93" s="37">
        <v>2</v>
      </c>
      <c r="B93" s="221" t="s">
        <v>147</v>
      </c>
      <c r="C93" s="187"/>
      <c r="D93" s="188"/>
      <c r="E93" s="38"/>
      <c r="F93" s="38"/>
      <c r="G93" s="39">
        <v>4403200</v>
      </c>
      <c r="H93" s="38"/>
      <c r="I93" s="38"/>
      <c r="J93" s="47">
        <f>G93/G98*100</f>
        <v>32.823938097296974</v>
      </c>
      <c r="K93" s="45">
        <v>100</v>
      </c>
      <c r="L93" s="45">
        <f>N93/G93*100</f>
        <v>91.996684229651166</v>
      </c>
      <c r="M93" s="47">
        <f>J93*K93/100</f>
        <v>32.823938097296974</v>
      </c>
      <c r="N93" s="71">
        <v>4050798</v>
      </c>
      <c r="O93" s="47">
        <f>J93*L93/100</f>
        <v>30.196934683106466</v>
      </c>
      <c r="P93" s="125">
        <f>G93-N93</f>
        <v>352402</v>
      </c>
    </row>
    <row r="94" spans="1:16" x14ac:dyDescent="0.25">
      <c r="A94" s="37">
        <v>3</v>
      </c>
      <c r="B94" s="216" t="s">
        <v>88</v>
      </c>
      <c r="C94" s="187"/>
      <c r="D94" s="188"/>
      <c r="E94" s="49"/>
      <c r="F94" s="42"/>
      <c r="G94" s="39">
        <v>1987800</v>
      </c>
      <c r="H94" s="43"/>
      <c r="I94" s="43"/>
      <c r="J94" s="47">
        <f>G94/G98*100</f>
        <v>14.81818317355717</v>
      </c>
      <c r="K94" s="45">
        <v>100</v>
      </c>
      <c r="L94" s="45">
        <f>N94/G94*100</f>
        <v>99.899989938625609</v>
      </c>
      <c r="M94" s="47">
        <f>J94*K94/100</f>
        <v>14.81818317355717</v>
      </c>
      <c r="N94" s="71">
        <v>1985812</v>
      </c>
      <c r="O94" s="47">
        <f>J94*L94/100</f>
        <v>14.803363499470727</v>
      </c>
      <c r="P94" s="125">
        <f>G94-N94</f>
        <v>1988</v>
      </c>
    </row>
    <row r="95" spans="1:16" x14ac:dyDescent="0.25">
      <c r="A95" s="37">
        <v>4</v>
      </c>
      <c r="B95" s="216" t="s">
        <v>148</v>
      </c>
      <c r="C95" s="187"/>
      <c r="D95" s="188"/>
      <c r="E95" s="49"/>
      <c r="F95" s="42"/>
      <c r="G95" s="39">
        <v>5517900</v>
      </c>
      <c r="H95" s="43"/>
      <c r="I95" s="43"/>
      <c r="J95" s="47">
        <f>G95/G98*100</f>
        <v>41.133541067195445</v>
      </c>
      <c r="K95" s="45">
        <v>100</v>
      </c>
      <c r="L95" s="45">
        <f>N95/G95*100</f>
        <v>87.884865619166703</v>
      </c>
      <c r="M95" s="47">
        <f>J95*K95/100</f>
        <v>41.133541067195445</v>
      </c>
      <c r="N95" s="71">
        <v>4849399</v>
      </c>
      <c r="O95" s="47">
        <f>J95*L95/100</f>
        <v>36.150157291309462</v>
      </c>
      <c r="P95" s="125">
        <f>G95-N95</f>
        <v>668501</v>
      </c>
    </row>
    <row r="96" spans="1:16" x14ac:dyDescent="0.25">
      <c r="A96" s="13"/>
      <c r="B96" s="160"/>
      <c r="C96" s="135"/>
      <c r="D96" s="136"/>
      <c r="E96" s="139"/>
      <c r="F96" s="14"/>
      <c r="G96" s="15"/>
      <c r="H96" s="16"/>
      <c r="I96" s="16"/>
      <c r="J96" s="19"/>
      <c r="K96" s="18"/>
      <c r="L96" s="18"/>
      <c r="M96" s="19"/>
      <c r="N96" s="72"/>
      <c r="O96" s="19"/>
      <c r="P96" s="138"/>
    </row>
    <row r="97" spans="1:16" ht="13" thickBot="1" x14ac:dyDescent="0.3">
      <c r="A97" s="25"/>
      <c r="B97" s="343"/>
      <c r="C97" s="344"/>
      <c r="D97" s="345"/>
      <c r="E97" s="26"/>
      <c r="F97" s="14"/>
      <c r="G97" s="15"/>
      <c r="H97" s="16"/>
      <c r="I97" s="16"/>
      <c r="J97" s="17"/>
      <c r="K97" s="18"/>
      <c r="L97" s="18"/>
      <c r="M97" s="19"/>
      <c r="N97" s="72"/>
      <c r="O97" s="19"/>
      <c r="P97" s="140"/>
    </row>
    <row r="98" spans="1:16" ht="13.5" thickBot="1" x14ac:dyDescent="0.35">
      <c r="A98" s="306" t="s">
        <v>21</v>
      </c>
      <c r="B98" s="307"/>
      <c r="C98" s="307"/>
      <c r="D98" s="307"/>
      <c r="E98" s="307"/>
      <c r="F98" s="308"/>
      <c r="G98" s="20">
        <f>SUM(G92:G97)</f>
        <v>13414600</v>
      </c>
      <c r="H98" s="21"/>
      <c r="I98" s="22"/>
      <c r="J98" s="4">
        <f>SUM(J92:J95)</f>
        <v>100</v>
      </c>
      <c r="K98" s="163">
        <f>SUM(K92:K95)/3</f>
        <v>133.33333333333334</v>
      </c>
      <c r="L98" s="163">
        <f>N98/G98*100</f>
        <v>91.450479328492833</v>
      </c>
      <c r="M98" s="5">
        <f>SUM(M92:M95)</f>
        <v>100</v>
      </c>
      <c r="N98" s="73">
        <f>SUM(N92:N95)</f>
        <v>12267716</v>
      </c>
      <c r="O98" s="4">
        <f>SUM(O92:O95)</f>
        <v>91.450479328492833</v>
      </c>
      <c r="P98" s="180">
        <f>SUM(P92:P95)</f>
        <v>1146884</v>
      </c>
    </row>
    <row r="100" spans="1:16" x14ac:dyDescent="0.25">
      <c r="L100" s="142" t="str">
        <f>'B'' IDA'!L28</f>
        <v>Benteng, 31 Desember  2025</v>
      </c>
    </row>
    <row r="102" spans="1:16" x14ac:dyDescent="0.25">
      <c r="L102" s="1" t="s">
        <v>22</v>
      </c>
    </row>
    <row r="106" spans="1:16" x14ac:dyDescent="0.25">
      <c r="L106" s="2" t="s">
        <v>237</v>
      </c>
      <c r="M106" s="2"/>
      <c r="O106" s="2"/>
    </row>
    <row r="107" spans="1:16" x14ac:dyDescent="0.25">
      <c r="L107" s="142" t="s">
        <v>241</v>
      </c>
      <c r="M107" s="2"/>
      <c r="O107" s="2"/>
    </row>
    <row r="108" spans="1:16" x14ac:dyDescent="0.25">
      <c r="M108" s="2"/>
      <c r="O108" s="2"/>
    </row>
    <row r="124" spans="1:16" ht="13" x14ac:dyDescent="0.3">
      <c r="A124" s="6" t="s">
        <v>26</v>
      </c>
      <c r="B124" s="6" t="s">
        <v>30</v>
      </c>
      <c r="C124" s="6" t="s">
        <v>103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6" ht="13" x14ac:dyDescent="0.3">
      <c r="A125" s="6" t="s">
        <v>32</v>
      </c>
      <c r="B125" s="6" t="s">
        <v>30</v>
      </c>
      <c r="C125" s="6" t="s">
        <v>31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6" ht="13" thickBot="1" x14ac:dyDescent="0.3">
      <c r="E126" s="7"/>
      <c r="F126" s="7"/>
      <c r="G126" s="7"/>
      <c r="H126" s="7"/>
      <c r="I126" s="7"/>
      <c r="J126" s="7"/>
      <c r="K126" s="7"/>
      <c r="L126" s="7"/>
      <c r="M126" s="141" t="str">
        <f>'B'' IDA'!M8</f>
        <v>Keadaan  Desember  2025</v>
      </c>
      <c r="N126" s="7"/>
    </row>
    <row r="127" spans="1:16" ht="13.5" thickBot="1" x14ac:dyDescent="0.35">
      <c r="A127" s="313" t="s">
        <v>12</v>
      </c>
      <c r="B127" s="316" t="s">
        <v>13</v>
      </c>
      <c r="C127" s="317"/>
      <c r="D127" s="318"/>
      <c r="E127" s="309" t="s">
        <v>14</v>
      </c>
      <c r="F127" s="311"/>
      <c r="G127" s="313" t="s">
        <v>25</v>
      </c>
      <c r="H127" s="313" t="s">
        <v>15</v>
      </c>
      <c r="I127" s="313" t="s">
        <v>16</v>
      </c>
      <c r="J127" s="313" t="s">
        <v>39</v>
      </c>
      <c r="K127" s="306" t="s">
        <v>17</v>
      </c>
      <c r="L127" s="308"/>
      <c r="M127" s="309" t="s">
        <v>3</v>
      </c>
      <c r="N127" s="310"/>
      <c r="O127" s="311"/>
      <c r="P127" s="312" t="s">
        <v>4</v>
      </c>
    </row>
    <row r="128" spans="1:16" ht="13.5" thickBot="1" x14ac:dyDescent="0.35">
      <c r="A128" s="315"/>
      <c r="B128" s="319"/>
      <c r="C128" s="320"/>
      <c r="D128" s="321"/>
      <c r="E128" s="313" t="s">
        <v>18</v>
      </c>
      <c r="F128" s="313" t="s">
        <v>19</v>
      </c>
      <c r="G128" s="315"/>
      <c r="H128" s="315"/>
      <c r="I128" s="315"/>
      <c r="J128" s="315"/>
      <c r="K128" s="313" t="s">
        <v>8</v>
      </c>
      <c r="L128" s="313" t="s">
        <v>9</v>
      </c>
      <c r="M128" s="313" t="s">
        <v>8</v>
      </c>
      <c r="N128" s="306" t="s">
        <v>9</v>
      </c>
      <c r="O128" s="308"/>
      <c r="P128" s="312"/>
    </row>
    <row r="129" spans="1:16" ht="13.5" thickBot="1" x14ac:dyDescent="0.35">
      <c r="A129" s="314"/>
      <c r="B129" s="322"/>
      <c r="C129" s="323"/>
      <c r="D129" s="324"/>
      <c r="E129" s="314"/>
      <c r="F129" s="314"/>
      <c r="G129" s="314"/>
      <c r="H129" s="314"/>
      <c r="I129" s="314"/>
      <c r="J129" s="314"/>
      <c r="K129" s="314"/>
      <c r="L129" s="314"/>
      <c r="M129" s="314"/>
      <c r="N129" s="8" t="s">
        <v>20</v>
      </c>
      <c r="O129" s="8" t="s">
        <v>10</v>
      </c>
      <c r="P129" s="312"/>
    </row>
    <row r="130" spans="1:16" ht="13.5" thickBot="1" x14ac:dyDescent="0.35">
      <c r="A130" s="9">
        <v>1</v>
      </c>
      <c r="B130" s="300">
        <v>2</v>
      </c>
      <c r="C130" s="325"/>
      <c r="D130" s="326"/>
      <c r="E130" s="10">
        <v>3</v>
      </c>
      <c r="F130" s="10">
        <v>4</v>
      </c>
      <c r="G130" s="10">
        <v>5</v>
      </c>
      <c r="H130" s="10">
        <v>6</v>
      </c>
      <c r="I130" s="10">
        <v>7</v>
      </c>
      <c r="J130" s="10">
        <v>8</v>
      </c>
      <c r="K130" s="10">
        <v>9</v>
      </c>
      <c r="L130" s="10">
        <v>10</v>
      </c>
      <c r="M130" s="10">
        <v>11</v>
      </c>
      <c r="N130" s="10">
        <v>12</v>
      </c>
      <c r="O130" s="10">
        <v>13</v>
      </c>
      <c r="P130" s="10">
        <v>14</v>
      </c>
    </row>
    <row r="131" spans="1:16" ht="13" x14ac:dyDescent="0.3">
      <c r="A131" s="11"/>
      <c r="B131" s="327"/>
      <c r="C131" s="328"/>
      <c r="D131" s="329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2"/>
    </row>
    <row r="132" spans="1:16" ht="13" x14ac:dyDescent="0.25">
      <c r="A132" s="37">
        <v>1</v>
      </c>
      <c r="B132" s="221" t="s">
        <v>87</v>
      </c>
      <c r="C132" s="185"/>
      <c r="D132" s="186"/>
      <c r="E132" s="38"/>
      <c r="F132" s="38"/>
      <c r="G132" s="39">
        <v>334000</v>
      </c>
      <c r="H132" s="38"/>
      <c r="I132" s="38"/>
      <c r="J132" s="47">
        <f>G132/G138*100</f>
        <v>13.3546581367453</v>
      </c>
      <c r="K132" s="290">
        <v>100</v>
      </c>
      <c r="L132" s="45">
        <f>N132/G132*100</f>
        <v>92.170658682634738</v>
      </c>
      <c r="M132" s="47">
        <f>J132*K132/100</f>
        <v>13.3546581367453</v>
      </c>
      <c r="N132" s="71">
        <v>307850</v>
      </c>
      <c r="O132" s="47">
        <f>J132*L132/100</f>
        <v>12.309076369452219</v>
      </c>
      <c r="P132" s="125">
        <f>G132-N132</f>
        <v>26150</v>
      </c>
    </row>
    <row r="133" spans="1:16" ht="13" x14ac:dyDescent="0.25">
      <c r="A133" s="37">
        <v>2</v>
      </c>
      <c r="B133" s="221" t="s">
        <v>147</v>
      </c>
      <c r="C133" s="187"/>
      <c r="D133" s="188"/>
      <c r="E133" s="38"/>
      <c r="F133" s="38"/>
      <c r="G133" s="39">
        <v>795000</v>
      </c>
      <c r="H133" s="38"/>
      <c r="I133" s="38"/>
      <c r="J133" s="47">
        <f>G133/G138*100</f>
        <v>31.787285085965618</v>
      </c>
      <c r="K133" s="45">
        <v>100</v>
      </c>
      <c r="L133" s="45">
        <f>N133/G133*100</f>
        <v>92.893081761006286</v>
      </c>
      <c r="M133" s="47">
        <f>J133*K133/100</f>
        <v>31.787285085965618</v>
      </c>
      <c r="N133" s="71">
        <v>738500</v>
      </c>
      <c r="O133" s="47">
        <f>J133*L133/100</f>
        <v>29.528188724510198</v>
      </c>
      <c r="P133" s="125">
        <f>G133-N133</f>
        <v>56500</v>
      </c>
    </row>
    <row r="134" spans="1:16" x14ac:dyDescent="0.25">
      <c r="A134" s="37">
        <v>3</v>
      </c>
      <c r="B134" s="216" t="s">
        <v>88</v>
      </c>
      <c r="C134" s="187"/>
      <c r="D134" s="188"/>
      <c r="E134" s="49"/>
      <c r="F134" s="42"/>
      <c r="G134" s="39">
        <v>722000</v>
      </c>
      <c r="H134" s="43"/>
      <c r="I134" s="43"/>
      <c r="J134" s="47">
        <f>G134/G138*100</f>
        <v>28.868452618952418</v>
      </c>
      <c r="K134" s="45">
        <v>100</v>
      </c>
      <c r="L134" s="45">
        <f>N134/G134*100</f>
        <v>97.470914127423825</v>
      </c>
      <c r="M134" s="47">
        <f>J134*K134/100</f>
        <v>28.868452618952418</v>
      </c>
      <c r="N134" s="71">
        <v>703740</v>
      </c>
      <c r="O134" s="47">
        <f>J134*L134/100</f>
        <v>28.138344662135147</v>
      </c>
      <c r="P134" s="125">
        <f>G134-N134</f>
        <v>18260</v>
      </c>
    </row>
    <row r="135" spans="1:16" x14ac:dyDescent="0.25">
      <c r="A135" s="13">
        <v>4</v>
      </c>
      <c r="B135" s="216" t="s">
        <v>148</v>
      </c>
      <c r="C135" s="187"/>
      <c r="D135" s="188"/>
      <c r="E135" s="139"/>
      <c r="F135" s="14"/>
      <c r="G135" s="15">
        <v>650000</v>
      </c>
      <c r="H135" s="16"/>
      <c r="I135" s="16"/>
      <c r="J135" s="47">
        <f>G135/G138*100</f>
        <v>25.989604158336665</v>
      </c>
      <c r="K135" s="45">
        <v>100</v>
      </c>
      <c r="L135" s="45">
        <f>N135/G135*100</f>
        <v>85.384615384615387</v>
      </c>
      <c r="M135" s="47">
        <f>J135*K135/100</f>
        <v>25.989604158336665</v>
      </c>
      <c r="N135" s="72">
        <v>555000</v>
      </c>
      <c r="O135" s="47">
        <f>J135*L135/100</f>
        <v>22.191123550579768</v>
      </c>
      <c r="P135" s="125">
        <f>G135-N135</f>
        <v>95000</v>
      </c>
    </row>
    <row r="136" spans="1:16" x14ac:dyDescent="0.25">
      <c r="A136" s="37"/>
      <c r="B136" s="346"/>
      <c r="C136" s="346"/>
      <c r="D136" s="346"/>
      <c r="E136" s="49"/>
      <c r="F136" s="42"/>
      <c r="G136" s="39"/>
      <c r="H136" s="43"/>
      <c r="I136" s="43"/>
      <c r="J136" s="47"/>
      <c r="K136" s="45"/>
      <c r="L136" s="45"/>
      <c r="M136" s="47"/>
      <c r="N136" s="71"/>
      <c r="O136" s="47"/>
      <c r="P136" s="125"/>
    </row>
    <row r="137" spans="1:16" ht="13" thickBot="1" x14ac:dyDescent="0.3">
      <c r="A137" s="25"/>
      <c r="B137" s="343"/>
      <c r="C137" s="344"/>
      <c r="D137" s="345"/>
      <c r="E137" s="26"/>
      <c r="F137" s="14"/>
      <c r="G137" s="15"/>
      <c r="H137" s="16"/>
      <c r="I137" s="16"/>
      <c r="J137" s="17"/>
      <c r="K137" s="18"/>
      <c r="L137" s="18"/>
      <c r="M137" s="19"/>
      <c r="N137" s="72"/>
      <c r="O137" s="19"/>
      <c r="P137" s="140"/>
    </row>
    <row r="138" spans="1:16" ht="13.5" thickBot="1" x14ac:dyDescent="0.35">
      <c r="A138" s="306" t="s">
        <v>21</v>
      </c>
      <c r="B138" s="307"/>
      <c r="C138" s="307"/>
      <c r="D138" s="307"/>
      <c r="E138" s="307"/>
      <c r="F138" s="308"/>
      <c r="G138" s="20">
        <f>SUM(G132:G135)</f>
        <v>2501000</v>
      </c>
      <c r="H138" s="21"/>
      <c r="I138" s="22"/>
      <c r="J138" s="4">
        <f>SUM(J132:J137)</f>
        <v>100</v>
      </c>
      <c r="K138" s="163">
        <f>SUM(K132:K134)/3</f>
        <v>100</v>
      </c>
      <c r="L138" s="163">
        <f>N138/G138*100</f>
        <v>92.16673330667733</v>
      </c>
      <c r="M138" s="5">
        <f>SUM(M132:M136)</f>
        <v>100</v>
      </c>
      <c r="N138" s="73">
        <f>SUM(N132:N135)</f>
        <v>2305090</v>
      </c>
      <c r="O138" s="4">
        <f>SUM(O132:O135)</f>
        <v>92.166733306677315</v>
      </c>
      <c r="P138" s="180">
        <f>SUM(P132:P136)</f>
        <v>195910</v>
      </c>
    </row>
    <row r="140" spans="1:16" x14ac:dyDescent="0.25">
      <c r="L140" s="142" t="str">
        <f>'B'' IDA'!L28</f>
        <v>Benteng, 31 Desember  2025</v>
      </c>
    </row>
    <row r="142" spans="1:16" x14ac:dyDescent="0.25">
      <c r="L142" s="1" t="s">
        <v>22</v>
      </c>
    </row>
    <row r="146" spans="12:15" x14ac:dyDescent="0.25">
      <c r="L146" s="2" t="s">
        <v>237</v>
      </c>
      <c r="M146" s="2"/>
      <c r="O146" s="2"/>
    </row>
    <row r="147" spans="12:15" x14ac:dyDescent="0.25">
      <c r="L147" s="142" t="s">
        <v>241</v>
      </c>
      <c r="M147" s="2"/>
      <c r="O147" s="2"/>
    </row>
    <row r="164" spans="1:16" ht="13" x14ac:dyDescent="0.3">
      <c r="A164" s="6" t="s">
        <v>26</v>
      </c>
      <c r="B164" s="6" t="s">
        <v>30</v>
      </c>
      <c r="C164" s="6" t="s">
        <v>59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6" ht="13" x14ac:dyDescent="0.3">
      <c r="A165" s="6" t="s">
        <v>32</v>
      </c>
      <c r="B165" s="6" t="s">
        <v>30</v>
      </c>
      <c r="C165" s="6" t="s">
        <v>31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6" ht="13" thickBot="1" x14ac:dyDescent="0.3">
      <c r="E166" s="7"/>
      <c r="F166" s="7"/>
      <c r="G166" s="7"/>
      <c r="H166" s="7"/>
      <c r="I166" s="7"/>
      <c r="J166" s="7"/>
      <c r="K166" s="7"/>
      <c r="L166" s="7"/>
      <c r="M166" s="141" t="str">
        <f>'B'' IDA'!M8</f>
        <v>Keadaan  Desember  2025</v>
      </c>
      <c r="N166" s="7"/>
    </row>
    <row r="167" spans="1:16" ht="13.5" thickBot="1" x14ac:dyDescent="0.35">
      <c r="A167" s="313" t="s">
        <v>12</v>
      </c>
      <c r="B167" s="316" t="s">
        <v>13</v>
      </c>
      <c r="C167" s="317"/>
      <c r="D167" s="318"/>
      <c r="E167" s="309" t="s">
        <v>14</v>
      </c>
      <c r="F167" s="311"/>
      <c r="G167" s="313" t="s">
        <v>47</v>
      </c>
      <c r="H167" s="313" t="s">
        <v>15</v>
      </c>
      <c r="I167" s="313" t="s">
        <v>16</v>
      </c>
      <c r="J167" s="313" t="s">
        <v>45</v>
      </c>
      <c r="K167" s="306" t="s">
        <v>17</v>
      </c>
      <c r="L167" s="308"/>
      <c r="M167" s="309" t="s">
        <v>3</v>
      </c>
      <c r="N167" s="310"/>
      <c r="O167" s="311"/>
      <c r="P167" s="312" t="s">
        <v>4</v>
      </c>
    </row>
    <row r="168" spans="1:16" ht="13.5" thickBot="1" x14ac:dyDescent="0.35">
      <c r="A168" s="315"/>
      <c r="B168" s="319"/>
      <c r="C168" s="320"/>
      <c r="D168" s="321"/>
      <c r="E168" s="313" t="s">
        <v>18</v>
      </c>
      <c r="F168" s="313" t="s">
        <v>19</v>
      </c>
      <c r="G168" s="315"/>
      <c r="H168" s="315"/>
      <c r="I168" s="315"/>
      <c r="J168" s="315"/>
      <c r="K168" s="313" t="s">
        <v>8</v>
      </c>
      <c r="L168" s="313" t="s">
        <v>9</v>
      </c>
      <c r="M168" s="313" t="s">
        <v>8</v>
      </c>
      <c r="N168" s="306" t="s">
        <v>9</v>
      </c>
      <c r="O168" s="308"/>
      <c r="P168" s="312"/>
    </row>
    <row r="169" spans="1:16" ht="13.5" thickBot="1" x14ac:dyDescent="0.35">
      <c r="A169" s="314"/>
      <c r="B169" s="322"/>
      <c r="C169" s="323"/>
      <c r="D169" s="324"/>
      <c r="E169" s="314"/>
      <c r="F169" s="314"/>
      <c r="G169" s="314"/>
      <c r="H169" s="314"/>
      <c r="I169" s="314"/>
      <c r="J169" s="314"/>
      <c r="K169" s="314"/>
      <c r="L169" s="314"/>
      <c r="M169" s="314"/>
      <c r="N169" s="8" t="s">
        <v>20</v>
      </c>
      <c r="O169" s="8" t="s">
        <v>10</v>
      </c>
      <c r="P169" s="312"/>
    </row>
    <row r="170" spans="1:16" ht="13.5" thickBot="1" x14ac:dyDescent="0.35">
      <c r="A170" s="9">
        <v>1</v>
      </c>
      <c r="B170" s="300">
        <v>2</v>
      </c>
      <c r="C170" s="301"/>
      <c r="D170" s="302"/>
      <c r="E170" s="10">
        <v>3</v>
      </c>
      <c r="F170" s="10">
        <v>4</v>
      </c>
      <c r="G170" s="10">
        <v>5</v>
      </c>
      <c r="H170" s="10">
        <v>6</v>
      </c>
      <c r="I170" s="10">
        <v>7</v>
      </c>
      <c r="J170" s="10">
        <v>8</v>
      </c>
      <c r="K170" s="10">
        <v>9</v>
      </c>
      <c r="L170" s="10">
        <v>10</v>
      </c>
      <c r="M170" s="10">
        <v>11</v>
      </c>
      <c r="N170" s="10">
        <v>12</v>
      </c>
      <c r="O170" s="10">
        <v>13</v>
      </c>
      <c r="P170" s="10">
        <v>14</v>
      </c>
    </row>
    <row r="171" spans="1:16" ht="13" x14ac:dyDescent="0.3">
      <c r="A171" s="11"/>
      <c r="B171" s="303"/>
      <c r="C171" s="304"/>
      <c r="D171" s="305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2"/>
    </row>
    <row r="172" spans="1:16" x14ac:dyDescent="0.25">
      <c r="A172" s="37">
        <v>1</v>
      </c>
      <c r="B172" s="221" t="s">
        <v>87</v>
      </c>
      <c r="C172" s="185"/>
      <c r="D172" s="186"/>
      <c r="E172" s="49"/>
      <c r="F172" s="42"/>
      <c r="G172" s="39">
        <v>1187150</v>
      </c>
      <c r="H172" s="43"/>
      <c r="I172" s="43"/>
      <c r="J172" s="47">
        <f>G172/G181*100</f>
        <v>17.281335749794383</v>
      </c>
      <c r="K172" s="45">
        <v>100</v>
      </c>
      <c r="L172" s="45">
        <f>N172/G172*100</f>
        <v>93.362085667354592</v>
      </c>
      <c r="M172" s="47">
        <f>J172*K172/100</f>
        <v>17.281335749794383</v>
      </c>
      <c r="N172" s="71">
        <v>1108348</v>
      </c>
      <c r="O172" s="47">
        <f>J172*L172/100</f>
        <v>16.134215487186207</v>
      </c>
      <c r="P172" s="125">
        <f>G172-N172</f>
        <v>78802</v>
      </c>
    </row>
    <row r="173" spans="1:16" x14ac:dyDescent="0.25">
      <c r="A173" s="37">
        <v>2</v>
      </c>
      <c r="B173" s="221" t="s">
        <v>147</v>
      </c>
      <c r="C173" s="187"/>
      <c r="D173" s="188"/>
      <c r="E173" s="49"/>
      <c r="F173" s="42"/>
      <c r="G173" s="39">
        <v>2056500</v>
      </c>
      <c r="H173" s="43"/>
      <c r="I173" s="43"/>
      <c r="J173" s="47">
        <f>G173/G181*100</f>
        <v>29.936458720003493</v>
      </c>
      <c r="K173" s="45">
        <v>100</v>
      </c>
      <c r="L173" s="45">
        <f>N173/G173*100</f>
        <v>92.567469000729403</v>
      </c>
      <c r="M173" s="47">
        <f>J173*K173/100</f>
        <v>29.936458720003493</v>
      </c>
      <c r="N173" s="71">
        <v>1903650</v>
      </c>
      <c r="O173" s="47">
        <f>J173*L173/100</f>
        <v>27.711422145555389</v>
      </c>
      <c r="P173" s="125">
        <f>G173-N173</f>
        <v>152850</v>
      </c>
    </row>
    <row r="174" spans="1:16" ht="12.5" customHeight="1" x14ac:dyDescent="0.25">
      <c r="A174" s="37">
        <v>3</v>
      </c>
      <c r="B174" s="216" t="s">
        <v>88</v>
      </c>
      <c r="C174" s="187"/>
      <c r="D174" s="188"/>
      <c r="E174" s="49"/>
      <c r="F174" s="42"/>
      <c r="G174" s="39">
        <v>375900</v>
      </c>
      <c r="H174" s="43"/>
      <c r="I174" s="43"/>
      <c r="J174" s="47">
        <f>G174/G181*100</f>
        <v>5.4719741467781731</v>
      </c>
      <c r="K174" s="45">
        <v>100</v>
      </c>
      <c r="L174" s="45">
        <f>N174/G174*100</f>
        <v>93.016759776536318</v>
      </c>
      <c r="M174" s="47">
        <f>J174*K174/100</f>
        <v>5.4719741467781731</v>
      </c>
      <c r="N174" s="71">
        <v>349650</v>
      </c>
      <c r="O174" s="47">
        <f>J174*L174/100</f>
        <v>5.0898530471428263</v>
      </c>
      <c r="P174" s="125">
        <f>G174-N174</f>
        <v>26250</v>
      </c>
    </row>
    <row r="175" spans="1:16" ht="12.5" customHeight="1" x14ac:dyDescent="0.25">
      <c r="A175" s="37">
        <v>4</v>
      </c>
      <c r="B175" s="216" t="s">
        <v>148</v>
      </c>
      <c r="C175" s="187"/>
      <c r="D175" s="188"/>
      <c r="E175" s="49"/>
      <c r="F175" s="42"/>
      <c r="G175" s="39">
        <v>3250000</v>
      </c>
      <c r="H175" s="43"/>
      <c r="I175" s="43"/>
      <c r="J175" s="47">
        <f>G175/G181*100</f>
        <v>47.310231383423954</v>
      </c>
      <c r="K175" s="45">
        <v>100</v>
      </c>
      <c r="L175" s="45">
        <f>N175/G175*100</f>
        <v>88.160307692307697</v>
      </c>
      <c r="M175" s="47">
        <f>J175*K175/100</f>
        <v>47.310231383423954</v>
      </c>
      <c r="N175" s="71">
        <v>2865210</v>
      </c>
      <c r="O175" s="47">
        <f>J175*L175/100</f>
        <v>41.708845557569276</v>
      </c>
      <c r="P175" s="125">
        <f>G175-N175</f>
        <v>384790</v>
      </c>
    </row>
    <row r="176" spans="1:16" x14ac:dyDescent="0.25">
      <c r="A176" s="37"/>
      <c r="B176" s="350"/>
      <c r="C176" s="351"/>
      <c r="D176" s="352"/>
      <c r="E176" s="49"/>
      <c r="F176" s="42"/>
      <c r="G176" s="39"/>
      <c r="H176" s="43"/>
      <c r="I176" s="43"/>
      <c r="J176" s="47"/>
      <c r="K176" s="45"/>
      <c r="L176" s="45"/>
      <c r="M176" s="47"/>
      <c r="N176" s="71"/>
      <c r="O176" s="47"/>
      <c r="P176" s="125"/>
    </row>
    <row r="177" spans="1:16" x14ac:dyDescent="0.25">
      <c r="A177" s="37"/>
      <c r="B177" s="331"/>
      <c r="C177" s="332"/>
      <c r="D177" s="333"/>
      <c r="E177" s="49"/>
      <c r="F177" s="42"/>
      <c r="G177" s="39"/>
      <c r="H177" s="43"/>
      <c r="I177" s="43"/>
      <c r="J177" s="47"/>
      <c r="K177" s="45"/>
      <c r="L177" s="45"/>
      <c r="M177" s="47"/>
      <c r="N177" s="71"/>
      <c r="O177" s="47"/>
      <c r="P177" s="125"/>
    </row>
    <row r="178" spans="1:16" x14ac:dyDescent="0.25">
      <c r="A178" s="37"/>
      <c r="B178" s="350"/>
      <c r="C178" s="351"/>
      <c r="D178" s="352"/>
      <c r="E178" s="49"/>
      <c r="F178" s="42"/>
      <c r="G178" s="39"/>
      <c r="H178" s="43"/>
      <c r="I178" s="43"/>
      <c r="J178" s="47"/>
      <c r="K178" s="45"/>
      <c r="L178" s="45"/>
      <c r="M178" s="47"/>
      <c r="N178" s="190"/>
      <c r="O178" s="47"/>
      <c r="P178" s="125"/>
    </row>
    <row r="179" spans="1:16" x14ac:dyDescent="0.25">
      <c r="A179" s="37"/>
      <c r="B179" s="169"/>
      <c r="C179" s="170"/>
      <c r="D179" s="171"/>
      <c r="E179" s="49"/>
      <c r="F179" s="42"/>
      <c r="G179" s="39"/>
      <c r="H179" s="43"/>
      <c r="I179" s="43"/>
      <c r="J179" s="47"/>
      <c r="K179" s="45"/>
      <c r="L179" s="45"/>
      <c r="M179" s="47"/>
      <c r="N179" s="71"/>
      <c r="O179" s="47"/>
      <c r="P179" s="125"/>
    </row>
    <row r="180" spans="1:16" ht="13" thickBot="1" x14ac:dyDescent="0.3">
      <c r="A180" s="25"/>
      <c r="B180" s="347"/>
      <c r="C180" s="348"/>
      <c r="D180" s="349"/>
      <c r="E180" s="26"/>
      <c r="F180" s="14"/>
      <c r="G180" s="15"/>
      <c r="H180" s="16"/>
      <c r="I180" s="16"/>
      <c r="J180" s="17"/>
      <c r="K180" s="18"/>
      <c r="L180" s="45"/>
      <c r="M180" s="47"/>
      <c r="N180" s="72"/>
      <c r="O180" s="19"/>
      <c r="P180" s="140"/>
    </row>
    <row r="181" spans="1:16" ht="13.5" thickBot="1" x14ac:dyDescent="0.35">
      <c r="A181" s="306" t="s">
        <v>21</v>
      </c>
      <c r="B181" s="307"/>
      <c r="C181" s="307"/>
      <c r="D181" s="307"/>
      <c r="E181" s="307"/>
      <c r="F181" s="308"/>
      <c r="G181" s="20">
        <f>SUM(G172:G180)</f>
        <v>6869550</v>
      </c>
      <c r="H181" s="21"/>
      <c r="I181" s="22"/>
      <c r="J181" s="4">
        <f>SUM(J172:J180)</f>
        <v>100</v>
      </c>
      <c r="K181" s="163">
        <f>SUM(K172:K179)/11</f>
        <v>36.363636363636367</v>
      </c>
      <c r="L181" s="163">
        <f>N181/G181*100</f>
        <v>90.6443362374537</v>
      </c>
      <c r="M181" s="5">
        <f>SUM(M172:M179)</f>
        <v>100</v>
      </c>
      <c r="N181" s="73">
        <f>SUM(N172:N176)</f>
        <v>6226858</v>
      </c>
      <c r="O181" s="4">
        <f>SUM(O172:O179)</f>
        <v>90.6443362374537</v>
      </c>
      <c r="P181" s="180">
        <f>SUM(P172:P179)</f>
        <v>642692</v>
      </c>
    </row>
    <row r="183" spans="1:16" x14ac:dyDescent="0.25">
      <c r="L183" s="142" t="str">
        <f>'B'' IDA'!L28</f>
        <v>Benteng, 31 Desember  2025</v>
      </c>
    </row>
    <row r="185" spans="1:16" x14ac:dyDescent="0.25">
      <c r="L185" s="1" t="s">
        <v>22</v>
      </c>
    </row>
    <row r="189" spans="1:16" x14ac:dyDescent="0.25">
      <c r="L189" s="2" t="s">
        <v>237</v>
      </c>
      <c r="M189" s="2"/>
      <c r="O189" s="2"/>
    </row>
    <row r="190" spans="1:16" x14ac:dyDescent="0.25">
      <c r="L190" s="142" t="s">
        <v>241</v>
      </c>
      <c r="M190" s="2"/>
      <c r="O190" s="2"/>
    </row>
    <row r="191" spans="1:16" x14ac:dyDescent="0.25">
      <c r="M191" s="2"/>
      <c r="O191" s="2"/>
    </row>
    <row r="205" spans="11:11" x14ac:dyDescent="0.25">
      <c r="K205" s="142" t="s">
        <v>52</v>
      </c>
    </row>
    <row r="222" spans="4:4" x14ac:dyDescent="0.25">
      <c r="D222" s="142" t="s">
        <v>161</v>
      </c>
    </row>
  </sheetData>
  <mergeCells count="109">
    <mergeCell ref="B180:D180"/>
    <mergeCell ref="A181:F181"/>
    <mergeCell ref="B31:D31"/>
    <mergeCell ref="N9:O9"/>
    <mergeCell ref="M9:M10"/>
    <mergeCell ref="I8:I10"/>
    <mergeCell ref="H8:H10"/>
    <mergeCell ref="B176:D176"/>
    <mergeCell ref="B178:D178"/>
    <mergeCell ref="A167:A169"/>
    <mergeCell ref="B46:D48"/>
    <mergeCell ref="K46:L46"/>
    <mergeCell ref="M46:O46"/>
    <mergeCell ref="A46:A48"/>
    <mergeCell ref="B90:D90"/>
    <mergeCell ref="B91:D91"/>
    <mergeCell ref="B170:D170"/>
    <mergeCell ref="I167:I169"/>
    <mergeCell ref="J167:J169"/>
    <mergeCell ref="K167:L167"/>
    <mergeCell ref="B57:D57"/>
    <mergeCell ref="B62:D62"/>
    <mergeCell ref="B49:D49"/>
    <mergeCell ref="B50:D50"/>
    <mergeCell ref="P46:P48"/>
    <mergeCell ref="K47:K48"/>
    <mergeCell ref="L47:L48"/>
    <mergeCell ref="M47:M48"/>
    <mergeCell ref="N47:O47"/>
    <mergeCell ref="H46:H48"/>
    <mergeCell ref="E46:F46"/>
    <mergeCell ref="G46:G48"/>
    <mergeCell ref="E47:E48"/>
    <mergeCell ref="F47:F48"/>
    <mergeCell ref="I46:I48"/>
    <mergeCell ref="J46:J48"/>
    <mergeCell ref="B56:D56"/>
    <mergeCell ref="B130:D130"/>
    <mergeCell ref="B131:D131"/>
    <mergeCell ref="B137:D137"/>
    <mergeCell ref="A138:F138"/>
    <mergeCell ref="A87:A89"/>
    <mergeCell ref="B87:D89"/>
    <mergeCell ref="E87:F87"/>
    <mergeCell ref="A1:O1"/>
    <mergeCell ref="A2:O2"/>
    <mergeCell ref="A3:O3"/>
    <mergeCell ref="M8:O8"/>
    <mergeCell ref="J8:J10"/>
    <mergeCell ref="K8:L8"/>
    <mergeCell ref="A32:F32"/>
    <mergeCell ref="B11:D11"/>
    <mergeCell ref="B12:D12"/>
    <mergeCell ref="P8:P10"/>
    <mergeCell ref="E9:E10"/>
    <mergeCell ref="F9:F10"/>
    <mergeCell ref="K9:K10"/>
    <mergeCell ref="L9:L10"/>
    <mergeCell ref="G8:G10"/>
    <mergeCell ref="A8:A10"/>
    <mergeCell ref="B8:D10"/>
    <mergeCell ref="E8:F8"/>
    <mergeCell ref="L168:L169"/>
    <mergeCell ref="M168:M169"/>
    <mergeCell ref="N168:O168"/>
    <mergeCell ref="M167:O167"/>
    <mergeCell ref="A63:F63"/>
    <mergeCell ref="P87:P89"/>
    <mergeCell ref="E88:E89"/>
    <mergeCell ref="F88:F89"/>
    <mergeCell ref="K88:K89"/>
    <mergeCell ref="L88:L89"/>
    <mergeCell ref="M87:O87"/>
    <mergeCell ref="E167:F167"/>
    <mergeCell ref="G167:G169"/>
    <mergeCell ref="H167:H169"/>
    <mergeCell ref="H87:H89"/>
    <mergeCell ref="K87:L87"/>
    <mergeCell ref="B167:D169"/>
    <mergeCell ref="G87:G89"/>
    <mergeCell ref="N88:O88"/>
    <mergeCell ref="M88:M89"/>
    <mergeCell ref="I87:I89"/>
    <mergeCell ref="J87:J89"/>
    <mergeCell ref="B136:D136"/>
    <mergeCell ref="B177:D177"/>
    <mergeCell ref="M127:O127"/>
    <mergeCell ref="P127:P129"/>
    <mergeCell ref="K128:K129"/>
    <mergeCell ref="L128:L129"/>
    <mergeCell ref="M128:M129"/>
    <mergeCell ref="N128:O128"/>
    <mergeCell ref="B97:D97"/>
    <mergeCell ref="A98:F98"/>
    <mergeCell ref="A127:A129"/>
    <mergeCell ref="B127:D129"/>
    <mergeCell ref="E127:F127"/>
    <mergeCell ref="G127:G129"/>
    <mergeCell ref="E128:E129"/>
    <mergeCell ref="F128:F129"/>
    <mergeCell ref="H127:H129"/>
    <mergeCell ref="I127:I129"/>
    <mergeCell ref="J127:J129"/>
    <mergeCell ref="K127:L127"/>
    <mergeCell ref="B171:D171"/>
    <mergeCell ref="P167:P169"/>
    <mergeCell ref="E168:E169"/>
    <mergeCell ref="F168:F169"/>
    <mergeCell ref="K168:K169"/>
  </mergeCells>
  <printOptions horizontalCentered="1"/>
  <pageMargins left="0.98425196850393704" right="0.98425196850393704" top="0.98425196850393704" bottom="0.98425196850393704" header="0.51181102362204722" footer="0.51181102362204722"/>
  <pageSetup paperSize="5" scale="80" orientation="landscape" horizontalDpi="360" verticalDpi="360" r:id="rId1"/>
  <headerFooter alignWithMargins="0"/>
  <rowBreaks count="1" manualBreakCount="1">
    <brk id="40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0"/>
  </sheetPr>
  <dimension ref="A1:T500"/>
  <sheetViews>
    <sheetView view="pageBreakPreview" topLeftCell="A10" zoomScaleNormal="100" zoomScaleSheetLayoutView="100" workbookViewId="0">
      <selection activeCell="D456" sqref="D456:D464"/>
    </sheetView>
  </sheetViews>
  <sheetFormatPr defaultColWidth="9.1796875" defaultRowHeight="12.5" x14ac:dyDescent="0.25"/>
  <cols>
    <col min="1" max="1" width="8.81640625" style="1" customWidth="1"/>
    <col min="2" max="2" width="2" style="1" customWidth="1"/>
    <col min="3" max="3" width="8.54296875" style="1" customWidth="1"/>
    <col min="4" max="4" width="41.6328125" style="1" customWidth="1"/>
    <col min="5" max="5" width="5.7265625" style="1" customWidth="1"/>
    <col min="6" max="6" width="7.26953125" style="1" customWidth="1"/>
    <col min="7" max="7" width="12.1796875" style="1" customWidth="1"/>
    <col min="8" max="8" width="7.81640625" style="1" customWidth="1"/>
    <col min="9" max="9" width="10.26953125" style="1" customWidth="1"/>
    <col min="10" max="10" width="9.08984375" style="1" customWidth="1"/>
    <col min="11" max="11" width="8.7265625" style="1" customWidth="1"/>
    <col min="12" max="12" width="10.26953125" style="1" customWidth="1"/>
    <col min="13" max="13" width="7.7265625" style="1" customWidth="1"/>
    <col min="14" max="14" width="12.1796875" style="1" customWidth="1"/>
    <col min="15" max="15" width="8" style="1" customWidth="1"/>
    <col min="16" max="16" width="12.179687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3" x14ac:dyDescent="0.3">
      <c r="A5" s="6" t="s">
        <v>33</v>
      </c>
      <c r="B5" s="6" t="s">
        <v>30</v>
      </c>
      <c r="C5" s="6" t="s">
        <v>71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26</v>
      </c>
      <c r="B6" s="6" t="s">
        <v>30</v>
      </c>
      <c r="C6" s="191" t="s">
        <v>104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3.5" customHeight="1" x14ac:dyDescent="0.3">
      <c r="A7" s="6" t="s">
        <v>32</v>
      </c>
      <c r="B7" s="6" t="s">
        <v>30</v>
      </c>
      <c r="C7" s="6" t="s">
        <v>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5" customHeight="1" thickBot="1" x14ac:dyDescent="0.3">
      <c r="E8" s="7"/>
      <c r="F8" s="7"/>
      <c r="G8" s="7"/>
      <c r="H8" s="7"/>
      <c r="I8" s="7"/>
      <c r="J8" s="7"/>
      <c r="K8" s="7"/>
      <c r="L8" s="7"/>
      <c r="M8" s="141" t="s">
        <v>239</v>
      </c>
      <c r="N8" s="7"/>
    </row>
    <row r="9" spans="1:16" ht="26.25" customHeight="1" thickBot="1" x14ac:dyDescent="0.35">
      <c r="A9" s="313" t="s">
        <v>12</v>
      </c>
      <c r="B9" s="316" t="s">
        <v>13</v>
      </c>
      <c r="C9" s="317"/>
      <c r="D9" s="318"/>
      <c r="E9" s="309" t="s">
        <v>14</v>
      </c>
      <c r="F9" s="311"/>
      <c r="G9" s="313" t="s">
        <v>46</v>
      </c>
      <c r="H9" s="313" t="s">
        <v>15</v>
      </c>
      <c r="I9" s="313" t="s">
        <v>16</v>
      </c>
      <c r="J9" s="313" t="s">
        <v>36</v>
      </c>
      <c r="K9" s="306" t="s">
        <v>17</v>
      </c>
      <c r="L9" s="308"/>
      <c r="M9" s="309" t="s">
        <v>3</v>
      </c>
      <c r="N9" s="310"/>
      <c r="O9" s="311"/>
      <c r="P9" s="313" t="s">
        <v>4</v>
      </c>
    </row>
    <row r="10" spans="1:16" ht="13.9" customHeight="1" thickBot="1" x14ac:dyDescent="0.35">
      <c r="A10" s="315"/>
      <c r="B10" s="319"/>
      <c r="C10" s="320"/>
      <c r="D10" s="321"/>
      <c r="E10" s="313" t="s">
        <v>18</v>
      </c>
      <c r="F10" s="313" t="s">
        <v>19</v>
      </c>
      <c r="G10" s="315"/>
      <c r="H10" s="315"/>
      <c r="I10" s="315"/>
      <c r="J10" s="315"/>
      <c r="K10" s="313" t="s">
        <v>8</v>
      </c>
      <c r="L10" s="313" t="s">
        <v>9</v>
      </c>
      <c r="M10" s="313" t="s">
        <v>8</v>
      </c>
      <c r="N10" s="306" t="s">
        <v>9</v>
      </c>
      <c r="O10" s="308"/>
      <c r="P10" s="315"/>
    </row>
    <row r="11" spans="1:16" ht="13.5" thickBot="1" x14ac:dyDescent="0.35">
      <c r="A11" s="314"/>
      <c r="B11" s="322"/>
      <c r="C11" s="323"/>
      <c r="D11" s="324"/>
      <c r="E11" s="314"/>
      <c r="F11" s="314"/>
      <c r="G11" s="314"/>
      <c r="H11" s="314"/>
      <c r="I11" s="314"/>
      <c r="J11" s="314"/>
      <c r="K11" s="314"/>
      <c r="L11" s="314"/>
      <c r="M11" s="314"/>
      <c r="N11" s="8" t="s">
        <v>20</v>
      </c>
      <c r="O11" s="8" t="s">
        <v>10</v>
      </c>
      <c r="P11" s="314"/>
    </row>
    <row r="12" spans="1:16" ht="13.5" thickBot="1" x14ac:dyDescent="0.35">
      <c r="A12" s="9">
        <v>1</v>
      </c>
      <c r="B12" s="300">
        <v>2</v>
      </c>
      <c r="C12" s="301"/>
      <c r="D12" s="302"/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</row>
    <row r="13" spans="1:16" ht="13" x14ac:dyDescent="0.3">
      <c r="A13" s="11"/>
      <c r="B13" s="380"/>
      <c r="C13" s="381"/>
      <c r="D13" s="38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2"/>
    </row>
    <row r="14" spans="1:16" ht="15" customHeight="1" x14ac:dyDescent="0.25">
      <c r="A14" s="27">
        <v>1</v>
      </c>
      <c r="B14" s="223" t="s">
        <v>94</v>
      </c>
      <c r="C14" s="224"/>
      <c r="D14" s="225"/>
      <c r="E14" s="28"/>
      <c r="F14" s="28"/>
      <c r="G14" s="66">
        <v>697700</v>
      </c>
      <c r="H14" s="61"/>
      <c r="I14" s="61"/>
      <c r="J14" s="35">
        <f>G14/G25*100</f>
        <v>6.4472906039772306</v>
      </c>
      <c r="K14" s="45">
        <v>100</v>
      </c>
      <c r="L14" s="45">
        <f>N14/G14*100</f>
        <v>92.314605131145186</v>
      </c>
      <c r="M14" s="47">
        <f>J14*K14/100</f>
        <v>6.4472906039772306</v>
      </c>
      <c r="N14" s="66">
        <v>644079</v>
      </c>
      <c r="O14" s="35">
        <f>J14*L14/100</f>
        <v>5.9517908627190055</v>
      </c>
      <c r="P14" s="125">
        <f>G14-N14</f>
        <v>53621</v>
      </c>
    </row>
    <row r="15" spans="1:16" ht="15" customHeight="1" x14ac:dyDescent="0.25">
      <c r="A15" s="27">
        <v>2</v>
      </c>
      <c r="B15" s="223" t="s">
        <v>149</v>
      </c>
      <c r="C15" s="224"/>
      <c r="D15" s="225"/>
      <c r="E15" s="28"/>
      <c r="F15" s="28"/>
      <c r="G15" s="66">
        <v>384500</v>
      </c>
      <c r="H15" s="61"/>
      <c r="I15" s="61"/>
      <c r="J15" s="35">
        <f>G15/G25*100</f>
        <v>3.5530790271309232</v>
      </c>
      <c r="K15" s="45">
        <v>100</v>
      </c>
      <c r="L15" s="45">
        <f>N15/G15*100</f>
        <v>90.689206762028604</v>
      </c>
      <c r="M15" s="47">
        <f>J15*K15/100</f>
        <v>3.5530790271309227</v>
      </c>
      <c r="N15" s="66">
        <v>348700</v>
      </c>
      <c r="O15" s="35">
        <f>J15*L15/100</f>
        <v>3.2222591853330376</v>
      </c>
      <c r="P15" s="125">
        <f>G15-N15</f>
        <v>35800</v>
      </c>
    </row>
    <row r="16" spans="1:16" ht="15" customHeight="1" x14ac:dyDescent="0.25">
      <c r="A16" s="27">
        <v>3</v>
      </c>
      <c r="B16" s="386" t="s">
        <v>89</v>
      </c>
      <c r="C16" s="387"/>
      <c r="D16" s="388"/>
      <c r="E16" s="28"/>
      <c r="F16" s="28"/>
      <c r="G16" s="66">
        <v>999500</v>
      </c>
      <c r="H16" s="61"/>
      <c r="I16" s="61"/>
      <c r="J16" s="35">
        <f>G16/G25*100</f>
        <v>9.2361573149996303</v>
      </c>
      <c r="K16" s="45">
        <v>100</v>
      </c>
      <c r="L16" s="45">
        <f>N16/G16*100</f>
        <v>69.929964982491242</v>
      </c>
      <c r="M16" s="47">
        <f>J16*K16/100</f>
        <v>9.2361573149996303</v>
      </c>
      <c r="N16" s="66">
        <v>698950</v>
      </c>
      <c r="O16" s="35">
        <f>J16*L16/100</f>
        <v>6.4588415761070452</v>
      </c>
      <c r="P16" s="125">
        <f>G16-N16</f>
        <v>300550</v>
      </c>
    </row>
    <row r="17" spans="1:17" ht="15" customHeight="1" x14ac:dyDescent="0.25">
      <c r="A17" s="27">
        <v>4</v>
      </c>
      <c r="B17" s="392" t="s">
        <v>150</v>
      </c>
      <c r="C17" s="393"/>
      <c r="D17" s="394"/>
      <c r="E17" s="28"/>
      <c r="F17" s="28"/>
      <c r="G17" s="66">
        <v>1539900</v>
      </c>
      <c r="H17" s="61"/>
      <c r="I17" s="61"/>
      <c r="J17" s="35">
        <f>G17/G25*100</f>
        <v>14.229873586161013</v>
      </c>
      <c r="K17" s="45">
        <v>100</v>
      </c>
      <c r="L17" s="45">
        <f>N17/G17*100</f>
        <v>93.55152932008572</v>
      </c>
      <c r="M17" s="47">
        <f>J17*K17/100</f>
        <v>14.229873586161013</v>
      </c>
      <c r="N17" s="66">
        <v>1440600</v>
      </c>
      <c r="O17" s="35">
        <f>J17*L17/100</f>
        <v>13.312264360168554</v>
      </c>
      <c r="P17" s="125">
        <f>G17-N17</f>
        <v>99300</v>
      </c>
    </row>
    <row r="18" spans="1:17" ht="15" customHeight="1" x14ac:dyDescent="0.25">
      <c r="A18" s="27">
        <v>5</v>
      </c>
      <c r="B18" s="365" t="s">
        <v>57</v>
      </c>
      <c r="C18" s="366"/>
      <c r="D18" s="367"/>
      <c r="E18" s="28"/>
      <c r="F18" s="28"/>
      <c r="G18" s="66">
        <v>7200000</v>
      </c>
      <c r="H18" s="61"/>
      <c r="I18" s="61"/>
      <c r="J18" s="35">
        <f>G18/G25*100</f>
        <v>66.533599467731207</v>
      </c>
      <c r="K18" s="45">
        <f>N18/G18*100</f>
        <v>100</v>
      </c>
      <c r="L18" s="45">
        <f>N18/G18*100</f>
        <v>100</v>
      </c>
      <c r="M18" s="47">
        <f>J18*K18/100</f>
        <v>66.533599467731207</v>
      </c>
      <c r="N18" s="66">
        <v>7200000</v>
      </c>
      <c r="O18" s="35">
        <f>J18*L18/100</f>
        <v>66.533599467731207</v>
      </c>
      <c r="P18" s="125">
        <f>G18-N18</f>
        <v>0</v>
      </c>
    </row>
    <row r="19" spans="1:17" x14ac:dyDescent="0.25">
      <c r="A19" s="27"/>
      <c r="B19" s="389"/>
      <c r="C19" s="390"/>
      <c r="D19" s="391"/>
      <c r="E19" s="30"/>
      <c r="F19" s="30"/>
      <c r="G19" s="67"/>
      <c r="H19" s="62"/>
      <c r="I19" s="62"/>
      <c r="J19" s="32"/>
      <c r="K19" s="33"/>
      <c r="L19" s="34"/>
      <c r="M19" s="35"/>
      <c r="N19" s="67"/>
      <c r="O19" s="36"/>
      <c r="P19" s="124"/>
    </row>
    <row r="20" spans="1:17" ht="15" customHeight="1" x14ac:dyDescent="0.25">
      <c r="A20" s="27"/>
      <c r="B20" s="383"/>
      <c r="C20" s="384"/>
      <c r="D20" s="385"/>
      <c r="E20" s="30"/>
      <c r="F20" s="30"/>
      <c r="G20" s="67"/>
      <c r="H20" s="62"/>
      <c r="I20" s="62"/>
      <c r="J20" s="32"/>
      <c r="K20" s="33"/>
      <c r="L20" s="34"/>
      <c r="M20" s="35"/>
      <c r="N20" s="67"/>
      <c r="O20" s="36"/>
      <c r="P20" s="124"/>
    </row>
    <row r="21" spans="1:17" ht="15" customHeight="1" x14ac:dyDescent="0.25">
      <c r="A21" s="27"/>
      <c r="B21" s="389"/>
      <c r="C21" s="390"/>
      <c r="D21" s="391"/>
      <c r="E21" s="30"/>
      <c r="F21" s="30"/>
      <c r="G21" s="67"/>
      <c r="H21" s="62"/>
      <c r="I21" s="62"/>
      <c r="J21" s="32"/>
      <c r="K21" s="33"/>
      <c r="L21" s="34"/>
      <c r="M21" s="35"/>
      <c r="N21" s="67"/>
      <c r="O21" s="36"/>
      <c r="P21" s="124"/>
    </row>
    <row r="22" spans="1:17" x14ac:dyDescent="0.25">
      <c r="A22" s="27"/>
      <c r="B22" s="389"/>
      <c r="C22" s="390"/>
      <c r="D22" s="391"/>
      <c r="E22" s="30"/>
      <c r="F22" s="30"/>
      <c r="G22" s="67"/>
      <c r="H22" s="62"/>
      <c r="I22" s="62"/>
      <c r="J22" s="32"/>
      <c r="K22" s="33"/>
      <c r="L22" s="34"/>
      <c r="M22" s="35"/>
      <c r="N22" s="67"/>
      <c r="O22" s="36"/>
      <c r="P22" s="124"/>
      <c r="Q22" s="3"/>
    </row>
    <row r="23" spans="1:17" x14ac:dyDescent="0.25">
      <c r="A23" s="27"/>
      <c r="B23" s="389"/>
      <c r="C23" s="390"/>
      <c r="D23" s="391"/>
      <c r="E23" s="30"/>
      <c r="F23" s="30"/>
      <c r="G23" s="67"/>
      <c r="H23" s="62"/>
      <c r="I23" s="62"/>
      <c r="J23" s="32"/>
      <c r="K23" s="33"/>
      <c r="L23" s="34"/>
      <c r="M23" s="35"/>
      <c r="N23" s="67"/>
      <c r="O23" s="36"/>
      <c r="P23" s="124"/>
    </row>
    <row r="24" spans="1:17" ht="13" thickBot="1" x14ac:dyDescent="0.3">
      <c r="A24" s="13"/>
      <c r="B24" s="395"/>
      <c r="C24" s="396"/>
      <c r="D24" s="397"/>
      <c r="E24" s="14"/>
      <c r="F24" s="14"/>
      <c r="G24" s="68"/>
      <c r="H24" s="63"/>
      <c r="I24" s="63"/>
      <c r="J24" s="17"/>
      <c r="K24" s="18"/>
      <c r="L24" s="18"/>
      <c r="M24" s="19"/>
      <c r="N24" s="68"/>
      <c r="O24" s="19"/>
      <c r="P24" s="123"/>
    </row>
    <row r="25" spans="1:17" ht="14.5" customHeight="1" thickBot="1" x14ac:dyDescent="0.35">
      <c r="A25" s="306" t="s">
        <v>21</v>
      </c>
      <c r="B25" s="307"/>
      <c r="C25" s="307"/>
      <c r="D25" s="307"/>
      <c r="E25" s="307"/>
      <c r="F25" s="308"/>
      <c r="G25" s="69">
        <f>SUM(G14:G24)</f>
        <v>10821600</v>
      </c>
      <c r="H25" s="64"/>
      <c r="I25" s="65"/>
      <c r="J25" s="4">
        <f>SUM(J14:J24)</f>
        <v>100</v>
      </c>
      <c r="K25" s="163">
        <f>SUM(K14:K24)/3</f>
        <v>166.66666666666666</v>
      </c>
      <c r="L25" s="163">
        <f>N25/G25*100</f>
        <v>95.478755452058849</v>
      </c>
      <c r="M25" s="5">
        <f>SUM(M14:M24)</f>
        <v>100</v>
      </c>
      <c r="N25" s="128">
        <f>SUM(N14:N18)</f>
        <v>10332329</v>
      </c>
      <c r="O25" s="4">
        <f>SUM(O14:O24)</f>
        <v>95.478755452058849</v>
      </c>
      <c r="P25" s="126">
        <f>SUM(P14:P24)</f>
        <v>489271</v>
      </c>
    </row>
    <row r="26" spans="1:17" ht="6" customHeight="1" x14ac:dyDescent="0.25">
      <c r="N26" s="127"/>
    </row>
    <row r="28" spans="1:17" x14ac:dyDescent="0.25">
      <c r="L28" s="142" t="s">
        <v>246</v>
      </c>
      <c r="M28" s="142"/>
    </row>
    <row r="30" spans="1:17" x14ac:dyDescent="0.25">
      <c r="L30" s="1" t="s">
        <v>22</v>
      </c>
    </row>
    <row r="34" spans="1:16" x14ac:dyDescent="0.25">
      <c r="L34" s="2" t="s">
        <v>43</v>
      </c>
      <c r="M34" s="2"/>
      <c r="O34" s="2"/>
    </row>
    <row r="35" spans="1:16" x14ac:dyDescent="0.25">
      <c r="L35" s="1" t="s">
        <v>44</v>
      </c>
      <c r="M35" s="2"/>
      <c r="O35" s="2"/>
    </row>
    <row r="36" spans="1:16" x14ac:dyDescent="0.25">
      <c r="M36" s="2"/>
      <c r="O36" s="2"/>
    </row>
    <row r="37" spans="1:16" ht="13" x14ac:dyDescent="0.3">
      <c r="A37" s="6" t="s">
        <v>26</v>
      </c>
      <c r="B37" s="6" t="s">
        <v>30</v>
      </c>
      <c r="C37" s="6" t="s">
        <v>78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6" ht="13" x14ac:dyDescent="0.3">
      <c r="A38" s="6" t="s">
        <v>32</v>
      </c>
      <c r="B38" s="6" t="s">
        <v>30</v>
      </c>
      <c r="C38" s="6" t="s">
        <v>31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6" ht="15" customHeight="1" thickBot="1" x14ac:dyDescent="0.3">
      <c r="E39" s="7"/>
      <c r="F39" s="7"/>
      <c r="G39" s="7"/>
      <c r="H39" s="7"/>
      <c r="I39" s="7"/>
      <c r="J39" s="7"/>
      <c r="K39" s="7"/>
      <c r="L39" s="7"/>
      <c r="M39" s="141" t="s">
        <v>239</v>
      </c>
      <c r="N39" s="7"/>
    </row>
    <row r="40" spans="1:16" ht="26.25" customHeight="1" thickBot="1" x14ac:dyDescent="0.35">
      <c r="A40" s="313" t="s">
        <v>12</v>
      </c>
      <c r="B40" s="316" t="s">
        <v>13</v>
      </c>
      <c r="C40" s="317"/>
      <c r="D40" s="318"/>
      <c r="E40" s="309" t="s">
        <v>14</v>
      </c>
      <c r="F40" s="311"/>
      <c r="G40" s="313" t="s">
        <v>46</v>
      </c>
      <c r="H40" s="313" t="s">
        <v>15</v>
      </c>
      <c r="I40" s="313" t="s">
        <v>16</v>
      </c>
      <c r="J40" s="313" t="s">
        <v>36</v>
      </c>
      <c r="K40" s="306" t="s">
        <v>17</v>
      </c>
      <c r="L40" s="308"/>
      <c r="M40" s="309" t="s">
        <v>3</v>
      </c>
      <c r="N40" s="310"/>
      <c r="O40" s="311"/>
      <c r="P40" s="313" t="s">
        <v>4</v>
      </c>
    </row>
    <row r="41" spans="1:16" ht="13.9" customHeight="1" thickBot="1" x14ac:dyDescent="0.35">
      <c r="A41" s="315"/>
      <c r="B41" s="319"/>
      <c r="C41" s="320"/>
      <c r="D41" s="321"/>
      <c r="E41" s="313" t="s">
        <v>18</v>
      </c>
      <c r="F41" s="313" t="s">
        <v>19</v>
      </c>
      <c r="G41" s="315"/>
      <c r="H41" s="315"/>
      <c r="I41" s="315"/>
      <c r="J41" s="315"/>
      <c r="K41" s="313" t="s">
        <v>8</v>
      </c>
      <c r="L41" s="313" t="s">
        <v>9</v>
      </c>
      <c r="M41" s="313" t="s">
        <v>8</v>
      </c>
      <c r="N41" s="306" t="s">
        <v>9</v>
      </c>
      <c r="O41" s="308"/>
      <c r="P41" s="315"/>
    </row>
    <row r="42" spans="1:16" ht="13.5" thickBot="1" x14ac:dyDescent="0.35">
      <c r="A42" s="314"/>
      <c r="B42" s="322"/>
      <c r="C42" s="323"/>
      <c r="D42" s="324"/>
      <c r="E42" s="314"/>
      <c r="F42" s="314"/>
      <c r="G42" s="314"/>
      <c r="H42" s="314"/>
      <c r="I42" s="314"/>
      <c r="J42" s="314"/>
      <c r="K42" s="314"/>
      <c r="L42" s="314"/>
      <c r="M42" s="314"/>
      <c r="N42" s="8" t="s">
        <v>20</v>
      </c>
      <c r="O42" s="8" t="s">
        <v>10</v>
      </c>
      <c r="P42" s="314"/>
    </row>
    <row r="43" spans="1:16" ht="13.5" thickBot="1" x14ac:dyDescent="0.35">
      <c r="A43" s="9">
        <v>1</v>
      </c>
      <c r="B43" s="300">
        <v>2</v>
      </c>
      <c r="C43" s="301"/>
      <c r="D43" s="302"/>
      <c r="E43" s="10">
        <v>3</v>
      </c>
      <c r="F43" s="10">
        <v>4</v>
      </c>
      <c r="G43" s="10">
        <v>5</v>
      </c>
      <c r="H43" s="10">
        <v>6</v>
      </c>
      <c r="I43" s="10">
        <v>7</v>
      </c>
      <c r="J43" s="10">
        <v>8</v>
      </c>
      <c r="K43" s="10">
        <v>9</v>
      </c>
      <c r="L43" s="10">
        <v>10</v>
      </c>
      <c r="M43" s="10">
        <v>11</v>
      </c>
      <c r="N43" s="10">
        <v>12</v>
      </c>
      <c r="O43" s="10">
        <v>13</v>
      </c>
      <c r="P43" s="10">
        <v>14</v>
      </c>
    </row>
    <row r="44" spans="1:16" ht="13" x14ac:dyDescent="0.3">
      <c r="A44" s="11"/>
      <c r="B44" s="380"/>
      <c r="C44" s="381"/>
      <c r="D44" s="38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2"/>
    </row>
    <row r="45" spans="1:16" ht="15" customHeight="1" x14ac:dyDescent="0.25">
      <c r="A45" s="27">
        <v>1</v>
      </c>
      <c r="B45" s="223" t="s">
        <v>94</v>
      </c>
      <c r="C45" s="224"/>
      <c r="D45" s="225"/>
      <c r="E45" s="28"/>
      <c r="F45" s="28"/>
      <c r="G45" s="66">
        <v>725100</v>
      </c>
      <c r="H45" s="61"/>
      <c r="I45" s="61"/>
      <c r="J45" s="35">
        <f>G45/G53*100</f>
        <v>8.6115366800869335</v>
      </c>
      <c r="K45" s="45">
        <v>100</v>
      </c>
      <c r="L45" s="33">
        <f>N45/G45*100</f>
        <v>84.710108950489584</v>
      </c>
      <c r="M45" s="47">
        <f>J45*K45/100</f>
        <v>8.6115366800869335</v>
      </c>
      <c r="N45" s="66">
        <v>614233</v>
      </c>
      <c r="O45" s="35">
        <f>J45*L45/100</f>
        <v>7.2948421040130151</v>
      </c>
      <c r="P45" s="125">
        <f>G45-N45</f>
        <v>110867</v>
      </c>
    </row>
    <row r="46" spans="1:16" ht="15" customHeight="1" x14ac:dyDescent="0.25">
      <c r="A46" s="27">
        <v>2</v>
      </c>
      <c r="B46" s="223" t="s">
        <v>149</v>
      </c>
      <c r="C46" s="224"/>
      <c r="D46" s="225"/>
      <c r="E46" s="28"/>
      <c r="F46" s="28"/>
      <c r="G46" s="66">
        <v>802000</v>
      </c>
      <c r="H46" s="61"/>
      <c r="I46" s="61"/>
      <c r="J46" s="35">
        <f>G46/G53*100</f>
        <v>9.5248274961104986</v>
      </c>
      <c r="K46" s="45">
        <v>100</v>
      </c>
      <c r="L46" s="33">
        <f>N46/G46*100</f>
        <v>73.630922693266825</v>
      </c>
      <c r="M46" s="47">
        <f>J46*K46/100</f>
        <v>9.5248274961104986</v>
      </c>
      <c r="N46" s="66">
        <v>590520</v>
      </c>
      <c r="O46" s="35">
        <f>J46*L46/100</f>
        <v>7.0132183703281434</v>
      </c>
      <c r="P46" s="125">
        <f>G46-N46</f>
        <v>211480</v>
      </c>
    </row>
    <row r="47" spans="1:16" ht="12.5" customHeight="1" x14ac:dyDescent="0.25">
      <c r="A47" s="27">
        <v>3</v>
      </c>
      <c r="B47" s="386" t="s">
        <v>89</v>
      </c>
      <c r="C47" s="387"/>
      <c r="D47" s="388"/>
      <c r="E47" s="30"/>
      <c r="F47" s="30"/>
      <c r="G47" s="67">
        <v>1456700</v>
      </c>
      <c r="H47" s="62"/>
      <c r="I47" s="62"/>
      <c r="J47" s="32">
        <f>G47/G53*100</f>
        <v>17.300269592997708</v>
      </c>
      <c r="K47" s="45">
        <v>100</v>
      </c>
      <c r="L47" s="33">
        <f>N47/G47*100</f>
        <v>72.676185899636152</v>
      </c>
      <c r="M47" s="47">
        <f>J47*K47/100</f>
        <v>17.300269592997708</v>
      </c>
      <c r="N47" s="67">
        <v>1058674</v>
      </c>
      <c r="O47" s="35">
        <f>J47*L47/100</f>
        <v>12.573176090545241</v>
      </c>
      <c r="P47" s="125">
        <f>G47-N47</f>
        <v>398026</v>
      </c>
    </row>
    <row r="48" spans="1:16" ht="15" customHeight="1" x14ac:dyDescent="0.25">
      <c r="A48" s="27">
        <v>4</v>
      </c>
      <c r="B48" s="392" t="s">
        <v>150</v>
      </c>
      <c r="C48" s="393"/>
      <c r="D48" s="394"/>
      <c r="E48" s="30"/>
      <c r="F48" s="30"/>
      <c r="G48" s="67">
        <v>1836300</v>
      </c>
      <c r="H48" s="62"/>
      <c r="I48" s="62"/>
      <c r="J48" s="32">
        <f>G48/G53*100</f>
        <v>21.80852958990986</v>
      </c>
      <c r="K48" s="45">
        <v>100</v>
      </c>
      <c r="L48" s="33">
        <f>N48/G48*100</f>
        <v>42.434242770789091</v>
      </c>
      <c r="M48" s="47">
        <f>J48*K48/100</f>
        <v>21.80852958990986</v>
      </c>
      <c r="N48" s="67">
        <v>779220</v>
      </c>
      <c r="O48" s="35">
        <f>J48*L48/100</f>
        <v>9.2542843909217236</v>
      </c>
      <c r="P48" s="125">
        <f>G48-N48</f>
        <v>1057080</v>
      </c>
    </row>
    <row r="49" spans="1:17" ht="15" customHeight="1" x14ac:dyDescent="0.25">
      <c r="A49" s="27">
        <v>5</v>
      </c>
      <c r="B49" s="365" t="s">
        <v>171</v>
      </c>
      <c r="C49" s="366"/>
      <c r="D49" s="367"/>
      <c r="E49" s="30"/>
      <c r="F49" s="30"/>
      <c r="G49" s="67">
        <v>3600000</v>
      </c>
      <c r="H49" s="62"/>
      <c r="I49" s="62"/>
      <c r="J49" s="32">
        <f>G49/G53*100</f>
        <v>42.754836640895</v>
      </c>
      <c r="K49" s="45">
        <f>N49/G49*100</f>
        <v>100</v>
      </c>
      <c r="L49" s="33">
        <f>N49/G49*100</f>
        <v>100</v>
      </c>
      <c r="M49" s="47">
        <f>J49*K49/100</f>
        <v>42.754836640895</v>
      </c>
      <c r="N49" s="67">
        <v>3600000</v>
      </c>
      <c r="O49" s="35">
        <f>J49*L49/100</f>
        <v>42.754836640895</v>
      </c>
      <c r="P49" s="125">
        <f>G49-N49</f>
        <v>0</v>
      </c>
    </row>
    <row r="50" spans="1:17" x14ac:dyDescent="0.25">
      <c r="A50" s="27"/>
      <c r="B50" s="389"/>
      <c r="C50" s="390"/>
      <c r="D50" s="391"/>
      <c r="E50" s="30"/>
      <c r="F50" s="30"/>
      <c r="G50" s="67"/>
      <c r="H50" s="62"/>
      <c r="I50" s="62"/>
      <c r="J50" s="32"/>
      <c r="K50" s="33"/>
      <c r="L50" s="34"/>
      <c r="M50" s="35"/>
      <c r="N50" s="67"/>
      <c r="O50" s="36"/>
      <c r="P50" s="124"/>
      <c r="Q50" s="3"/>
    </row>
    <row r="51" spans="1:17" x14ac:dyDescent="0.25">
      <c r="A51" s="27"/>
      <c r="B51" s="389"/>
      <c r="C51" s="390"/>
      <c r="D51" s="391"/>
      <c r="E51" s="30"/>
      <c r="F51" s="30"/>
      <c r="G51" s="67"/>
      <c r="H51" s="62"/>
      <c r="I51" s="62"/>
      <c r="J51" s="32"/>
      <c r="K51" s="33"/>
      <c r="L51" s="34"/>
      <c r="M51" s="35"/>
      <c r="N51" s="67"/>
      <c r="O51" s="36"/>
      <c r="P51" s="124"/>
    </row>
    <row r="52" spans="1:17" ht="13" thickBot="1" x14ac:dyDescent="0.3">
      <c r="A52" s="13"/>
      <c r="B52" s="395"/>
      <c r="C52" s="396"/>
      <c r="D52" s="397"/>
      <c r="E52" s="14"/>
      <c r="F52" s="14"/>
      <c r="G52" s="68"/>
      <c r="H52" s="63"/>
      <c r="I52" s="63"/>
      <c r="J52" s="17"/>
      <c r="K52" s="18"/>
      <c r="L52" s="18"/>
      <c r="M52" s="19"/>
      <c r="N52" s="68"/>
      <c r="O52" s="19"/>
      <c r="P52" s="123"/>
    </row>
    <row r="53" spans="1:17" ht="14.5" customHeight="1" thickBot="1" x14ac:dyDescent="0.35">
      <c r="A53" s="306" t="s">
        <v>21</v>
      </c>
      <c r="B53" s="307"/>
      <c r="C53" s="307"/>
      <c r="D53" s="307"/>
      <c r="E53" s="307"/>
      <c r="F53" s="308"/>
      <c r="G53" s="69">
        <f>SUM(G45:G52)</f>
        <v>8420100</v>
      </c>
      <c r="H53" s="64"/>
      <c r="I53" s="65"/>
      <c r="J53" s="4">
        <f>SUM(J45:J52)</f>
        <v>100</v>
      </c>
      <c r="K53" s="163">
        <f>SUM(K45:K52)/3</f>
        <v>166.66666666666666</v>
      </c>
      <c r="L53" s="163">
        <f>N53/G53*100</f>
        <v>78.890357596703126</v>
      </c>
      <c r="M53" s="5">
        <f>SUM(M45:M52)</f>
        <v>100</v>
      </c>
      <c r="N53" s="128">
        <f>SUM(N45:N49)</f>
        <v>6642647</v>
      </c>
      <c r="O53" s="4">
        <f>SUM(O45:O52)</f>
        <v>78.890357596703126</v>
      </c>
      <c r="P53" s="180">
        <f>SUM(P45:P52)</f>
        <v>1777453</v>
      </c>
    </row>
    <row r="54" spans="1:17" ht="6" customHeight="1" x14ac:dyDescent="0.25">
      <c r="N54" s="127"/>
    </row>
    <row r="56" spans="1:17" x14ac:dyDescent="0.25">
      <c r="L56" s="142" t="s">
        <v>247</v>
      </c>
      <c r="M56" s="142"/>
    </row>
    <row r="58" spans="1:17" x14ac:dyDescent="0.25">
      <c r="L58" s="1" t="s">
        <v>22</v>
      </c>
    </row>
    <row r="62" spans="1:17" x14ac:dyDescent="0.25">
      <c r="L62" s="2" t="s">
        <v>43</v>
      </c>
      <c r="M62" s="2"/>
      <c r="O62" s="2"/>
    </row>
    <row r="63" spans="1:17" x14ac:dyDescent="0.25">
      <c r="L63" s="1" t="s">
        <v>44</v>
      </c>
      <c r="M63" s="2"/>
      <c r="O63" s="2"/>
    </row>
    <row r="64" spans="1:17" x14ac:dyDescent="0.25">
      <c r="M64" s="2"/>
      <c r="O64" s="2"/>
    </row>
    <row r="65" spans="1:18" x14ac:dyDescent="0.25">
      <c r="M65" s="2"/>
      <c r="O65" s="2"/>
    </row>
    <row r="66" spans="1:18" x14ac:dyDescent="0.25">
      <c r="M66" s="2"/>
      <c r="O66" s="2"/>
    </row>
    <row r="67" spans="1:18" x14ac:dyDescent="0.25">
      <c r="M67" s="2"/>
      <c r="O67" s="2"/>
    </row>
    <row r="68" spans="1:18" ht="13" x14ac:dyDescent="0.3">
      <c r="A68" s="6" t="s">
        <v>26</v>
      </c>
      <c r="B68" s="6" t="s">
        <v>30</v>
      </c>
      <c r="C68" s="6" t="s">
        <v>105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8" ht="13" x14ac:dyDescent="0.3">
      <c r="A69" s="6" t="s">
        <v>32</v>
      </c>
      <c r="B69" s="6" t="s">
        <v>30</v>
      </c>
      <c r="C69" s="6" t="s">
        <v>31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8" ht="15" customHeight="1" thickBot="1" x14ac:dyDescent="0.3">
      <c r="E70" s="7"/>
      <c r="F70" s="7"/>
      <c r="G70" s="7"/>
      <c r="H70" s="7"/>
      <c r="I70" s="7"/>
      <c r="J70" s="7"/>
      <c r="K70" s="7"/>
      <c r="L70" s="7"/>
      <c r="M70" s="7" t="str">
        <f>M39</f>
        <v>Keadaan  Desember  2025</v>
      </c>
      <c r="N70" s="7"/>
    </row>
    <row r="71" spans="1:18" ht="26.25" customHeight="1" thickBot="1" x14ac:dyDescent="0.35">
      <c r="A71" s="313" t="s">
        <v>12</v>
      </c>
      <c r="B71" s="316" t="s">
        <v>13</v>
      </c>
      <c r="C71" s="317"/>
      <c r="D71" s="318"/>
      <c r="E71" s="309" t="s">
        <v>14</v>
      </c>
      <c r="F71" s="311"/>
      <c r="G71" s="313" t="s">
        <v>47</v>
      </c>
      <c r="H71" s="313" t="s">
        <v>15</v>
      </c>
      <c r="I71" s="313" t="s">
        <v>16</v>
      </c>
      <c r="J71" s="313" t="s">
        <v>37</v>
      </c>
      <c r="K71" s="306" t="s">
        <v>17</v>
      </c>
      <c r="L71" s="308"/>
      <c r="M71" s="309" t="s">
        <v>3</v>
      </c>
      <c r="N71" s="310"/>
      <c r="O71" s="311"/>
      <c r="P71" s="313" t="s">
        <v>4</v>
      </c>
    </row>
    <row r="72" spans="1:18" ht="13.9" customHeight="1" thickBot="1" x14ac:dyDescent="0.35">
      <c r="A72" s="315"/>
      <c r="B72" s="319"/>
      <c r="C72" s="320"/>
      <c r="D72" s="321"/>
      <c r="E72" s="313" t="s">
        <v>18</v>
      </c>
      <c r="F72" s="313" t="s">
        <v>19</v>
      </c>
      <c r="G72" s="315"/>
      <c r="H72" s="315"/>
      <c r="I72" s="315"/>
      <c r="J72" s="315"/>
      <c r="K72" s="313" t="s">
        <v>8</v>
      </c>
      <c r="L72" s="313" t="s">
        <v>9</v>
      </c>
      <c r="M72" s="313" t="s">
        <v>8</v>
      </c>
      <c r="N72" s="306" t="s">
        <v>9</v>
      </c>
      <c r="O72" s="308"/>
      <c r="P72" s="315"/>
      <c r="Q72" s="376"/>
      <c r="R72" s="376"/>
    </row>
    <row r="73" spans="1:18" ht="13.5" thickBot="1" x14ac:dyDescent="0.35">
      <c r="A73" s="314"/>
      <c r="B73" s="322"/>
      <c r="C73" s="323"/>
      <c r="D73" s="324"/>
      <c r="E73" s="314"/>
      <c r="F73" s="314"/>
      <c r="G73" s="314"/>
      <c r="H73" s="314"/>
      <c r="I73" s="314"/>
      <c r="J73" s="314"/>
      <c r="K73" s="314"/>
      <c r="L73" s="314"/>
      <c r="M73" s="314"/>
      <c r="N73" s="8" t="s">
        <v>20</v>
      </c>
      <c r="O73" s="8" t="s">
        <v>10</v>
      </c>
      <c r="P73" s="314"/>
      <c r="Q73" s="376"/>
      <c r="R73" s="376"/>
    </row>
    <row r="74" spans="1:18" ht="13.5" thickBot="1" x14ac:dyDescent="0.35">
      <c r="A74" s="9">
        <v>1</v>
      </c>
      <c r="B74" s="300">
        <v>2</v>
      </c>
      <c r="C74" s="301"/>
      <c r="D74" s="302"/>
      <c r="E74" s="10">
        <v>3</v>
      </c>
      <c r="F74" s="10">
        <v>4</v>
      </c>
      <c r="G74" s="10">
        <v>5</v>
      </c>
      <c r="H74" s="10">
        <v>6</v>
      </c>
      <c r="I74" s="10">
        <v>7</v>
      </c>
      <c r="J74" s="10">
        <v>8</v>
      </c>
      <c r="K74" s="10">
        <v>9</v>
      </c>
      <c r="L74" s="10">
        <v>10</v>
      </c>
      <c r="M74" s="10">
        <v>11</v>
      </c>
      <c r="N74" s="10">
        <v>12</v>
      </c>
      <c r="O74" s="10">
        <v>13</v>
      </c>
      <c r="P74" s="10">
        <v>14</v>
      </c>
      <c r="Q74" s="376"/>
      <c r="R74" s="376"/>
    </row>
    <row r="75" spans="1:18" ht="13" x14ac:dyDescent="0.3">
      <c r="A75" s="275"/>
      <c r="B75" s="303"/>
      <c r="C75" s="304"/>
      <c r="D75" s="305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2"/>
    </row>
    <row r="76" spans="1:18" ht="15" customHeight="1" x14ac:dyDescent="0.25">
      <c r="A76" s="241">
        <v>1</v>
      </c>
      <c r="B76" s="362" t="s">
        <v>106</v>
      </c>
      <c r="C76" s="363"/>
      <c r="D76" s="364"/>
      <c r="E76" s="38"/>
      <c r="F76" s="38"/>
      <c r="G76" s="39">
        <v>6238400</v>
      </c>
      <c r="H76" s="38"/>
      <c r="I76" s="38"/>
      <c r="J76" s="47">
        <v>100</v>
      </c>
      <c r="K76" s="45">
        <v>100</v>
      </c>
      <c r="L76" s="45">
        <f>N76/G76*100</f>
        <v>96.273050782251858</v>
      </c>
      <c r="M76" s="47">
        <f>J76*K76/100</f>
        <v>100</v>
      </c>
      <c r="N76" s="71">
        <v>6005898</v>
      </c>
      <c r="O76" s="47">
        <f>J76*L76/100</f>
        <v>96.273050782251843</v>
      </c>
      <c r="P76" s="181">
        <f>G76-N76</f>
        <v>232502</v>
      </c>
    </row>
    <row r="77" spans="1:18" ht="15" customHeight="1" x14ac:dyDescent="0.25">
      <c r="A77" s="241"/>
      <c r="B77" s="356"/>
      <c r="C77" s="357"/>
      <c r="D77" s="358"/>
      <c r="E77" s="38"/>
      <c r="F77" s="38"/>
      <c r="G77" s="39"/>
      <c r="H77" s="38"/>
      <c r="I77" s="38"/>
      <c r="J77" s="47"/>
      <c r="K77" s="45"/>
      <c r="L77" s="46"/>
      <c r="M77" s="47"/>
      <c r="N77" s="71"/>
      <c r="O77" s="48"/>
      <c r="P77" s="125"/>
    </row>
    <row r="78" spans="1:18" x14ac:dyDescent="0.25">
      <c r="A78" s="241"/>
      <c r="B78" s="356"/>
      <c r="C78" s="357"/>
      <c r="D78" s="358"/>
      <c r="E78" s="42"/>
      <c r="F78" s="42"/>
      <c r="G78" s="39"/>
      <c r="H78" s="43"/>
      <c r="I78" s="43"/>
      <c r="J78" s="44"/>
      <c r="K78" s="45"/>
      <c r="L78" s="46"/>
      <c r="M78" s="47"/>
      <c r="N78" s="71"/>
      <c r="O78" s="48"/>
      <c r="P78" s="124"/>
    </row>
    <row r="79" spans="1:18" ht="15" customHeight="1" x14ac:dyDescent="0.25">
      <c r="A79" s="241"/>
      <c r="B79" s="370"/>
      <c r="C79" s="371"/>
      <c r="D79" s="372"/>
      <c r="E79" s="42"/>
      <c r="F79" s="42"/>
      <c r="G79" s="39"/>
      <c r="H79" s="43"/>
      <c r="I79" s="43"/>
      <c r="J79" s="44"/>
      <c r="K79" s="45"/>
      <c r="L79" s="46"/>
      <c r="M79" s="47"/>
      <c r="N79" s="71"/>
      <c r="O79" s="48"/>
      <c r="P79" s="124"/>
    </row>
    <row r="80" spans="1:18" ht="15" customHeight="1" x14ac:dyDescent="0.25">
      <c r="A80" s="241"/>
      <c r="B80" s="368"/>
      <c r="C80" s="369"/>
      <c r="D80" s="369"/>
      <c r="E80" s="42"/>
      <c r="F80" s="42"/>
      <c r="G80" s="39"/>
      <c r="H80" s="43"/>
      <c r="I80" s="43"/>
      <c r="J80" s="44"/>
      <c r="K80" s="45"/>
      <c r="L80" s="46"/>
      <c r="M80" s="47"/>
      <c r="N80" s="71"/>
      <c r="O80" s="48"/>
      <c r="P80" s="124"/>
    </row>
    <row r="81" spans="1:17" x14ac:dyDescent="0.25">
      <c r="A81" s="241"/>
      <c r="B81" s="356"/>
      <c r="C81" s="357"/>
      <c r="D81" s="358"/>
      <c r="E81" s="42"/>
      <c r="F81" s="42"/>
      <c r="G81" s="39"/>
      <c r="H81" s="43"/>
      <c r="I81" s="43"/>
      <c r="J81" s="44"/>
      <c r="K81" s="45"/>
      <c r="L81" s="46"/>
      <c r="M81" s="47"/>
      <c r="N81" s="71"/>
      <c r="O81" s="48"/>
      <c r="P81" s="124"/>
      <c r="Q81" s="3"/>
    </row>
    <row r="82" spans="1:17" x14ac:dyDescent="0.25">
      <c r="A82" s="241"/>
      <c r="B82" s="356"/>
      <c r="C82" s="357"/>
      <c r="D82" s="358"/>
      <c r="E82" s="42"/>
      <c r="F82" s="42"/>
      <c r="G82" s="39"/>
      <c r="H82" s="43"/>
      <c r="I82" s="43"/>
      <c r="J82" s="44"/>
      <c r="K82" s="45"/>
      <c r="L82" s="46"/>
      <c r="M82" s="47"/>
      <c r="N82" s="71"/>
      <c r="O82" s="48"/>
      <c r="P82" s="124"/>
    </row>
    <row r="83" spans="1:17" ht="13" thickBot="1" x14ac:dyDescent="0.3">
      <c r="A83" s="276"/>
      <c r="B83" s="353"/>
      <c r="C83" s="354"/>
      <c r="D83" s="355"/>
      <c r="E83" s="14"/>
      <c r="F83" s="14"/>
      <c r="G83" s="15"/>
      <c r="H83" s="16"/>
      <c r="I83" s="16"/>
      <c r="J83" s="17"/>
      <c r="K83" s="18"/>
      <c r="L83" s="18"/>
      <c r="M83" s="19"/>
      <c r="N83" s="72"/>
      <c r="O83" s="19"/>
      <c r="P83" s="123"/>
    </row>
    <row r="84" spans="1:17" ht="14.5" customHeight="1" thickBot="1" x14ac:dyDescent="0.35">
      <c r="A84" s="306" t="s">
        <v>21</v>
      </c>
      <c r="B84" s="307"/>
      <c r="C84" s="307"/>
      <c r="D84" s="307"/>
      <c r="E84" s="307"/>
      <c r="F84" s="308"/>
      <c r="G84" s="69">
        <f>SUM(G76:G83)</f>
        <v>6238400</v>
      </c>
      <c r="H84" s="64"/>
      <c r="I84" s="65"/>
      <c r="J84" s="4">
        <f t="shared" ref="J84:P84" si="0">SUM(J76:J83)</f>
        <v>100</v>
      </c>
      <c r="K84" s="163">
        <f>SUM(K76:K83)/1</f>
        <v>100</v>
      </c>
      <c r="L84" s="163">
        <f>N84/G84*100</f>
        <v>96.273050782251858</v>
      </c>
      <c r="M84" s="5">
        <f t="shared" si="0"/>
        <v>100</v>
      </c>
      <c r="N84" s="70">
        <f>N76</f>
        <v>6005898</v>
      </c>
      <c r="O84" s="4">
        <f t="shared" si="0"/>
        <v>96.273050782251843</v>
      </c>
      <c r="P84" s="126">
        <f t="shared" si="0"/>
        <v>232502</v>
      </c>
    </row>
    <row r="85" spans="1:17" ht="6" customHeight="1" x14ac:dyDescent="0.25"/>
    <row r="87" spans="1:17" x14ac:dyDescent="0.25">
      <c r="L87" s="1" t="str">
        <f>L56</f>
        <v>Benteng, 31 Desember 2025</v>
      </c>
    </row>
    <row r="89" spans="1:17" x14ac:dyDescent="0.25">
      <c r="L89" s="1" t="s">
        <v>22</v>
      </c>
    </row>
    <row r="93" spans="1:17" x14ac:dyDescent="0.25">
      <c r="L93" s="2" t="str">
        <f>L62</f>
        <v>NURWAHIDA, S.Sos</v>
      </c>
      <c r="M93" s="2"/>
      <c r="O93" s="2"/>
    </row>
    <row r="94" spans="1:17" x14ac:dyDescent="0.25">
      <c r="L94" s="1" t="str">
        <f>L63</f>
        <v>NIP. 19761231 200701 2 040</v>
      </c>
      <c r="M94" s="2"/>
      <c r="O94" s="2"/>
    </row>
    <row r="95" spans="1:17" x14ac:dyDescent="0.25">
      <c r="M95" s="2"/>
      <c r="O95" s="2"/>
    </row>
    <row r="96" spans="1:17" x14ac:dyDescent="0.25">
      <c r="M96" s="2"/>
      <c r="O96" s="2"/>
    </row>
    <row r="97" spans="1:16" x14ac:dyDescent="0.25">
      <c r="M97" s="2"/>
      <c r="O97" s="2"/>
    </row>
    <row r="98" spans="1:16" x14ac:dyDescent="0.25">
      <c r="M98" s="2"/>
      <c r="O98" s="2"/>
    </row>
    <row r="99" spans="1:16" ht="13" x14ac:dyDescent="0.3">
      <c r="A99" s="6" t="s">
        <v>26</v>
      </c>
      <c r="B99" s="6" t="s">
        <v>30</v>
      </c>
      <c r="C99" s="6" t="s">
        <v>107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6" ht="13" x14ac:dyDescent="0.3">
      <c r="A100" s="6" t="s">
        <v>32</v>
      </c>
      <c r="B100" s="6" t="s">
        <v>30</v>
      </c>
      <c r="C100" s="6" t="s">
        <v>31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6" ht="13" thickBot="1" x14ac:dyDescent="0.3">
      <c r="E101" s="7"/>
      <c r="F101" s="7"/>
      <c r="G101" s="7"/>
      <c r="H101" s="7"/>
      <c r="I101" s="7"/>
      <c r="J101" s="7"/>
      <c r="K101" s="7"/>
      <c r="L101" s="7"/>
      <c r="M101" s="7" t="str">
        <f>M70</f>
        <v>Keadaan  Desember  2025</v>
      </c>
      <c r="N101" s="7"/>
    </row>
    <row r="102" spans="1:16" ht="25.5" customHeight="1" thickBot="1" x14ac:dyDescent="0.35">
      <c r="A102" s="313" t="s">
        <v>12</v>
      </c>
      <c r="B102" s="316" t="s">
        <v>13</v>
      </c>
      <c r="C102" s="317"/>
      <c r="D102" s="318"/>
      <c r="E102" s="309" t="s">
        <v>14</v>
      </c>
      <c r="F102" s="311"/>
      <c r="G102" s="313" t="s">
        <v>47</v>
      </c>
      <c r="H102" s="313" t="s">
        <v>15</v>
      </c>
      <c r="I102" s="313" t="s">
        <v>16</v>
      </c>
      <c r="J102" s="313" t="s">
        <v>38</v>
      </c>
      <c r="K102" s="306" t="s">
        <v>17</v>
      </c>
      <c r="L102" s="308"/>
      <c r="M102" s="309" t="s">
        <v>3</v>
      </c>
      <c r="N102" s="310"/>
      <c r="O102" s="311"/>
      <c r="P102" s="313" t="s">
        <v>4</v>
      </c>
    </row>
    <row r="103" spans="1:16" ht="13.5" customHeight="1" thickBot="1" x14ac:dyDescent="0.35">
      <c r="A103" s="315"/>
      <c r="B103" s="319"/>
      <c r="C103" s="320"/>
      <c r="D103" s="321"/>
      <c r="E103" s="313" t="s">
        <v>18</v>
      </c>
      <c r="F103" s="313" t="s">
        <v>19</v>
      </c>
      <c r="G103" s="315"/>
      <c r="H103" s="315"/>
      <c r="I103" s="315"/>
      <c r="J103" s="315"/>
      <c r="K103" s="313" t="s">
        <v>8</v>
      </c>
      <c r="L103" s="313" t="s">
        <v>9</v>
      </c>
      <c r="M103" s="313" t="s">
        <v>8</v>
      </c>
      <c r="N103" s="306" t="s">
        <v>9</v>
      </c>
      <c r="O103" s="308"/>
      <c r="P103" s="315"/>
    </row>
    <row r="104" spans="1:16" ht="13.5" thickBot="1" x14ac:dyDescent="0.35">
      <c r="A104" s="314"/>
      <c r="B104" s="322"/>
      <c r="C104" s="323"/>
      <c r="D104" s="324"/>
      <c r="E104" s="314"/>
      <c r="F104" s="314"/>
      <c r="G104" s="314"/>
      <c r="H104" s="314"/>
      <c r="I104" s="314"/>
      <c r="J104" s="314"/>
      <c r="K104" s="314"/>
      <c r="L104" s="314"/>
      <c r="M104" s="314"/>
      <c r="N104" s="8" t="s">
        <v>20</v>
      </c>
      <c r="O104" s="8" t="s">
        <v>10</v>
      </c>
      <c r="P104" s="314"/>
    </row>
    <row r="105" spans="1:16" ht="13.5" thickBot="1" x14ac:dyDescent="0.35">
      <c r="A105" s="9">
        <v>1</v>
      </c>
      <c r="B105" s="300">
        <v>2</v>
      </c>
      <c r="C105" s="301"/>
      <c r="D105" s="302"/>
      <c r="E105" s="10">
        <v>3</v>
      </c>
      <c r="F105" s="10">
        <v>4</v>
      </c>
      <c r="G105" s="10">
        <v>5</v>
      </c>
      <c r="H105" s="10">
        <v>6</v>
      </c>
      <c r="I105" s="10">
        <v>7</v>
      </c>
      <c r="J105" s="10">
        <v>8</v>
      </c>
      <c r="K105" s="10">
        <v>9</v>
      </c>
      <c r="L105" s="10">
        <v>10</v>
      </c>
      <c r="M105" s="10">
        <v>11</v>
      </c>
      <c r="N105" s="10">
        <v>12</v>
      </c>
      <c r="O105" s="10">
        <v>13</v>
      </c>
      <c r="P105" s="10">
        <v>14</v>
      </c>
    </row>
    <row r="106" spans="1:16" ht="13" x14ac:dyDescent="0.3">
      <c r="A106" s="11"/>
      <c r="B106" s="303"/>
      <c r="C106" s="304"/>
      <c r="D106" s="305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2"/>
    </row>
    <row r="107" spans="1:16" ht="13" customHeight="1" x14ac:dyDescent="0.25">
      <c r="A107" s="37">
        <v>1</v>
      </c>
      <c r="B107" s="362" t="s">
        <v>108</v>
      </c>
      <c r="C107" s="363"/>
      <c r="D107" s="364"/>
      <c r="E107" s="38"/>
      <c r="F107" s="38"/>
      <c r="G107" s="39">
        <v>9334600</v>
      </c>
      <c r="H107" s="38"/>
      <c r="I107" s="38"/>
      <c r="J107" s="47">
        <f>G107/G115*100</f>
        <v>100</v>
      </c>
      <c r="K107" s="45">
        <v>100</v>
      </c>
      <c r="L107" s="45">
        <f>N107/G107*100</f>
        <v>88.053092794549315</v>
      </c>
      <c r="M107" s="47">
        <f>J107*K107/100</f>
        <v>100</v>
      </c>
      <c r="N107" s="71">
        <v>8219404</v>
      </c>
      <c r="O107" s="47">
        <f>J107*L107/100</f>
        <v>88.053092794549315</v>
      </c>
      <c r="P107" s="125">
        <f>G107-N107</f>
        <v>1115196</v>
      </c>
    </row>
    <row r="108" spans="1:16" ht="13" customHeight="1" x14ac:dyDescent="0.25">
      <c r="A108" s="37"/>
      <c r="B108" s="359"/>
      <c r="C108" s="360"/>
      <c r="D108" s="361"/>
      <c r="E108" s="38"/>
      <c r="F108" s="38"/>
      <c r="G108" s="39"/>
      <c r="H108" s="38"/>
      <c r="I108" s="38"/>
      <c r="J108" s="47"/>
      <c r="K108" s="201"/>
      <c r="L108" s="45"/>
      <c r="M108" s="47"/>
      <c r="N108" s="71"/>
      <c r="O108" s="47"/>
      <c r="P108" s="125"/>
    </row>
    <row r="109" spans="1:16" x14ac:dyDescent="0.25">
      <c r="A109" s="37"/>
      <c r="B109" s="356"/>
      <c r="C109" s="357"/>
      <c r="D109" s="358"/>
      <c r="E109" s="42"/>
      <c r="F109" s="42"/>
      <c r="G109" s="39"/>
      <c r="H109" s="43"/>
      <c r="I109" s="43"/>
      <c r="J109" s="44"/>
      <c r="K109" s="45"/>
      <c r="L109" s="46"/>
      <c r="M109" s="47"/>
      <c r="N109" s="71"/>
      <c r="O109" s="48"/>
      <c r="P109" s="124"/>
    </row>
    <row r="110" spans="1:16" x14ac:dyDescent="0.25">
      <c r="A110" s="37"/>
      <c r="B110" s="356"/>
      <c r="C110" s="357"/>
      <c r="D110" s="358"/>
      <c r="E110" s="42"/>
      <c r="F110" s="42"/>
      <c r="G110" s="39"/>
      <c r="H110" s="43"/>
      <c r="I110" s="43"/>
      <c r="J110" s="44"/>
      <c r="K110" s="45"/>
      <c r="L110" s="46"/>
      <c r="M110" s="47"/>
      <c r="N110" s="71"/>
      <c r="O110" s="48"/>
      <c r="P110" s="124"/>
    </row>
    <row r="111" spans="1:16" x14ac:dyDescent="0.25">
      <c r="A111" s="37"/>
      <c r="B111" s="356"/>
      <c r="C111" s="357"/>
      <c r="D111" s="358"/>
      <c r="E111" s="42"/>
      <c r="F111" s="42"/>
      <c r="G111" s="39"/>
      <c r="H111" s="43"/>
      <c r="I111" s="43"/>
      <c r="J111" s="44"/>
      <c r="K111" s="45"/>
      <c r="L111" s="46"/>
      <c r="M111" s="47"/>
      <c r="N111" s="71"/>
      <c r="O111" s="48"/>
      <c r="P111" s="124"/>
    </row>
    <row r="112" spans="1:16" x14ac:dyDescent="0.25">
      <c r="A112" s="37"/>
      <c r="B112" s="356"/>
      <c r="C112" s="357"/>
      <c r="D112" s="358"/>
      <c r="E112" s="42"/>
      <c r="F112" s="42"/>
      <c r="G112" s="39"/>
      <c r="H112" s="43"/>
      <c r="I112" s="43"/>
      <c r="J112" s="44"/>
      <c r="K112" s="45"/>
      <c r="L112" s="46"/>
      <c r="M112" s="47"/>
      <c r="N112" s="71"/>
      <c r="O112" s="48"/>
      <c r="P112" s="124"/>
    </row>
    <row r="113" spans="1:16" x14ac:dyDescent="0.25">
      <c r="A113" s="37"/>
      <c r="B113" s="356"/>
      <c r="C113" s="357"/>
      <c r="D113" s="358"/>
      <c r="E113" s="42"/>
      <c r="F113" s="42"/>
      <c r="G113" s="39"/>
      <c r="H113" s="43"/>
      <c r="I113" s="43"/>
      <c r="J113" s="44"/>
      <c r="K113" s="45"/>
      <c r="L113" s="46"/>
      <c r="M113" s="47"/>
      <c r="N113" s="71"/>
      <c r="O113" s="48"/>
      <c r="P113" s="124"/>
    </row>
    <row r="114" spans="1:16" ht="13" thickBot="1" x14ac:dyDescent="0.3">
      <c r="A114" s="13"/>
      <c r="B114" s="353"/>
      <c r="C114" s="354"/>
      <c r="D114" s="355"/>
      <c r="E114" s="14"/>
      <c r="F114" s="14"/>
      <c r="G114" s="15"/>
      <c r="H114" s="16"/>
      <c r="I114" s="16"/>
      <c r="J114" s="17"/>
      <c r="K114" s="18"/>
      <c r="L114" s="18"/>
      <c r="M114" s="19"/>
      <c r="N114" s="72"/>
      <c r="O114" s="19"/>
      <c r="P114" s="123"/>
    </row>
    <row r="115" spans="1:16" ht="13.5" thickBot="1" x14ac:dyDescent="0.35">
      <c r="A115" s="306" t="s">
        <v>21</v>
      </c>
      <c r="B115" s="307"/>
      <c r="C115" s="307"/>
      <c r="D115" s="307"/>
      <c r="E115" s="307"/>
      <c r="F115" s="308"/>
      <c r="G115" s="69">
        <f>SUM(G107:G114)</f>
        <v>9334600</v>
      </c>
      <c r="H115" s="64"/>
      <c r="I115" s="65"/>
      <c r="J115" s="4">
        <f t="shared" ref="J115:P115" si="1">SUM(J107:J114)</f>
        <v>100</v>
      </c>
      <c r="K115" s="163">
        <f>SUM(K107:K114)/2</f>
        <v>50</v>
      </c>
      <c r="L115" s="163">
        <f>N115/G115*100</f>
        <v>88.053092794549315</v>
      </c>
      <c r="M115" s="5">
        <f>SUM(M107:M114)</f>
        <v>100</v>
      </c>
      <c r="N115" s="70">
        <f>N107</f>
        <v>8219404</v>
      </c>
      <c r="O115" s="4">
        <f t="shared" si="1"/>
        <v>88.053092794549315</v>
      </c>
      <c r="P115" s="180">
        <f t="shared" si="1"/>
        <v>1115196</v>
      </c>
    </row>
    <row r="118" spans="1:16" x14ac:dyDescent="0.25">
      <c r="L118" s="1" t="str">
        <f>L87</f>
        <v>Benteng, 31 Desember 2025</v>
      </c>
    </row>
    <row r="120" spans="1:16" x14ac:dyDescent="0.25">
      <c r="L120" s="1" t="s">
        <v>22</v>
      </c>
    </row>
    <row r="124" spans="1:16" x14ac:dyDescent="0.25">
      <c r="L124" s="2" t="str">
        <f>L93</f>
        <v>NURWAHIDA, S.Sos</v>
      </c>
      <c r="M124" s="2"/>
      <c r="O124" s="2"/>
    </row>
    <row r="125" spans="1:16" x14ac:dyDescent="0.25">
      <c r="L125" s="1" t="str">
        <f>L94</f>
        <v>NIP. 19761231 200701 2 040</v>
      </c>
      <c r="M125" s="2"/>
      <c r="O125" s="2"/>
    </row>
    <row r="126" spans="1:16" x14ac:dyDescent="0.25">
      <c r="M126" s="2"/>
      <c r="O126" s="2"/>
    </row>
    <row r="127" spans="1:16" x14ac:dyDescent="0.25">
      <c r="M127" s="2"/>
      <c r="O127" s="2"/>
    </row>
    <row r="128" spans="1:16" x14ac:dyDescent="0.25">
      <c r="M128" s="2"/>
      <c r="O128" s="2"/>
    </row>
    <row r="129" spans="1:16" x14ac:dyDescent="0.25">
      <c r="M129" s="2"/>
      <c r="O129" s="2"/>
    </row>
    <row r="130" spans="1:16" x14ac:dyDescent="0.25">
      <c r="M130" s="2"/>
      <c r="O130" s="2"/>
    </row>
    <row r="131" spans="1:16" x14ac:dyDescent="0.25">
      <c r="M131" s="2"/>
      <c r="O131" s="2"/>
    </row>
    <row r="132" spans="1:16" x14ac:dyDescent="0.25">
      <c r="M132" s="2"/>
      <c r="O132" s="2"/>
    </row>
    <row r="133" spans="1:16" x14ac:dyDescent="0.25">
      <c r="M133" s="2"/>
      <c r="O133" s="2"/>
    </row>
    <row r="134" spans="1:16" x14ac:dyDescent="0.25">
      <c r="M134" s="2"/>
      <c r="O134" s="2"/>
    </row>
    <row r="135" spans="1:16" ht="13" x14ac:dyDescent="0.3">
      <c r="A135" s="6" t="s">
        <v>26</v>
      </c>
      <c r="B135" s="6" t="s">
        <v>30</v>
      </c>
      <c r="C135" s="6" t="s">
        <v>109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6" ht="13" x14ac:dyDescent="0.3">
      <c r="A136" s="6" t="s">
        <v>32</v>
      </c>
      <c r="B136" s="6" t="s">
        <v>30</v>
      </c>
      <c r="C136" s="6" t="s">
        <v>31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6" ht="13" thickBot="1" x14ac:dyDescent="0.3">
      <c r="E137" s="7"/>
      <c r="F137" s="7"/>
      <c r="G137" s="7"/>
      <c r="H137" s="7"/>
      <c r="I137" s="7"/>
      <c r="J137" s="7"/>
      <c r="K137" s="7"/>
      <c r="L137" s="7"/>
      <c r="M137" s="7" t="str">
        <f>M70</f>
        <v>Keadaan  Desember  2025</v>
      </c>
      <c r="N137" s="7"/>
    </row>
    <row r="138" spans="1:16" ht="13.5" customHeight="1" thickBot="1" x14ac:dyDescent="0.35">
      <c r="A138" s="313" t="s">
        <v>12</v>
      </c>
      <c r="B138" s="316" t="s">
        <v>13</v>
      </c>
      <c r="C138" s="317"/>
      <c r="D138" s="318"/>
      <c r="E138" s="309" t="s">
        <v>14</v>
      </c>
      <c r="F138" s="311"/>
      <c r="G138" s="313" t="s">
        <v>25</v>
      </c>
      <c r="H138" s="313" t="s">
        <v>15</v>
      </c>
      <c r="I138" s="313" t="s">
        <v>16</v>
      </c>
      <c r="J138" s="313" t="s">
        <v>38</v>
      </c>
      <c r="K138" s="306" t="s">
        <v>17</v>
      </c>
      <c r="L138" s="308"/>
      <c r="M138" s="309" t="s">
        <v>3</v>
      </c>
      <c r="N138" s="310"/>
      <c r="O138" s="311"/>
      <c r="P138" s="313" t="s">
        <v>4</v>
      </c>
    </row>
    <row r="139" spans="1:16" ht="13.5" customHeight="1" thickBot="1" x14ac:dyDescent="0.35">
      <c r="A139" s="315"/>
      <c r="B139" s="319"/>
      <c r="C139" s="320"/>
      <c r="D139" s="321"/>
      <c r="E139" s="313" t="s">
        <v>18</v>
      </c>
      <c r="F139" s="313" t="s">
        <v>19</v>
      </c>
      <c r="G139" s="315"/>
      <c r="H139" s="315"/>
      <c r="I139" s="315"/>
      <c r="J139" s="315"/>
      <c r="K139" s="313" t="s">
        <v>8</v>
      </c>
      <c r="L139" s="313" t="s">
        <v>9</v>
      </c>
      <c r="M139" s="313" t="s">
        <v>8</v>
      </c>
      <c r="N139" s="306" t="s">
        <v>9</v>
      </c>
      <c r="O139" s="308"/>
      <c r="P139" s="315"/>
    </row>
    <row r="140" spans="1:16" ht="13.5" thickBot="1" x14ac:dyDescent="0.35">
      <c r="A140" s="314"/>
      <c r="B140" s="322"/>
      <c r="C140" s="323"/>
      <c r="D140" s="324"/>
      <c r="E140" s="314"/>
      <c r="F140" s="314"/>
      <c r="G140" s="314"/>
      <c r="H140" s="314"/>
      <c r="I140" s="314"/>
      <c r="J140" s="314"/>
      <c r="K140" s="314"/>
      <c r="L140" s="314"/>
      <c r="M140" s="314"/>
      <c r="N140" s="8" t="s">
        <v>20</v>
      </c>
      <c r="O140" s="8" t="s">
        <v>10</v>
      </c>
      <c r="P140" s="314"/>
    </row>
    <row r="141" spans="1:16" ht="13.5" thickBot="1" x14ac:dyDescent="0.35">
      <c r="A141" s="9">
        <v>1</v>
      </c>
      <c r="B141" s="300">
        <v>2</v>
      </c>
      <c r="C141" s="301"/>
      <c r="D141" s="302"/>
      <c r="E141" s="10">
        <v>3</v>
      </c>
      <c r="F141" s="10">
        <v>4</v>
      </c>
      <c r="G141" s="10">
        <v>5</v>
      </c>
      <c r="H141" s="10">
        <v>6</v>
      </c>
      <c r="I141" s="10">
        <v>7</v>
      </c>
      <c r="J141" s="10">
        <v>8</v>
      </c>
      <c r="K141" s="10">
        <v>9</v>
      </c>
      <c r="L141" s="10">
        <v>10</v>
      </c>
      <c r="M141" s="10">
        <v>11</v>
      </c>
      <c r="N141" s="10">
        <v>12</v>
      </c>
      <c r="O141" s="10">
        <v>13</v>
      </c>
      <c r="P141" s="10">
        <v>14</v>
      </c>
    </row>
    <row r="142" spans="1:16" ht="13" customHeight="1" x14ac:dyDescent="0.3">
      <c r="A142" s="11">
        <v>1</v>
      </c>
      <c r="B142" s="337" t="s">
        <v>110</v>
      </c>
      <c r="C142" s="338"/>
      <c r="D142" s="339"/>
      <c r="E142" s="12"/>
      <c r="F142" s="12"/>
      <c r="G142" s="226">
        <v>850000</v>
      </c>
      <c r="H142" s="12"/>
      <c r="I142" s="12"/>
      <c r="J142" s="233">
        <f>G142/G151*100</f>
        <v>35.714285714285715</v>
      </c>
      <c r="K142" s="45">
        <f>N142/G142*100</f>
        <v>100</v>
      </c>
      <c r="L142" s="45">
        <f>N142/G142*100</f>
        <v>100</v>
      </c>
      <c r="M142" s="47">
        <f>J142*K142/100</f>
        <v>35.714285714285715</v>
      </c>
      <c r="N142" s="226">
        <v>850000</v>
      </c>
      <c r="O142" s="47">
        <f>J142*L142/100</f>
        <v>35.714285714285715</v>
      </c>
      <c r="P142" s="234">
        <f>G142-N142</f>
        <v>0</v>
      </c>
    </row>
    <row r="143" spans="1:16" ht="13" customHeight="1" x14ac:dyDescent="0.25">
      <c r="A143" s="37">
        <v>2</v>
      </c>
      <c r="B143" s="362" t="s">
        <v>111</v>
      </c>
      <c r="C143" s="363"/>
      <c r="D143" s="364"/>
      <c r="E143" s="38"/>
      <c r="F143" s="38"/>
      <c r="G143" s="39">
        <v>1530000</v>
      </c>
      <c r="H143" s="38"/>
      <c r="I143" s="38"/>
      <c r="J143" s="47">
        <f>G143/G151*100</f>
        <v>64.285714285714292</v>
      </c>
      <c r="K143" s="45">
        <f>N143/G143*100</f>
        <v>100</v>
      </c>
      <c r="L143" s="45">
        <f>N143/G143*100</f>
        <v>100</v>
      </c>
      <c r="M143" s="47">
        <f>J143*K143/100</f>
        <v>64.285714285714292</v>
      </c>
      <c r="N143" s="71">
        <v>1530000</v>
      </c>
      <c r="O143" s="47">
        <f>J143*L143/100</f>
        <v>64.285714285714292</v>
      </c>
      <c r="P143" s="125">
        <f>G143-N143</f>
        <v>0</v>
      </c>
    </row>
    <row r="144" spans="1:16" ht="12.75" customHeight="1" x14ac:dyDescent="0.25">
      <c r="A144" s="37"/>
      <c r="B144" s="401"/>
      <c r="C144" s="402"/>
      <c r="D144" s="403"/>
      <c r="E144" s="38"/>
      <c r="F144" s="38"/>
      <c r="G144" s="39"/>
      <c r="H144" s="38"/>
      <c r="I144" s="38"/>
      <c r="J144" s="47"/>
      <c r="K144" s="45"/>
      <c r="L144" s="45"/>
      <c r="M144" s="47"/>
      <c r="N144" s="71"/>
      <c r="O144" s="47"/>
      <c r="P144" s="125"/>
    </row>
    <row r="145" spans="1:16" ht="1" customHeight="1" x14ac:dyDescent="0.25">
      <c r="A145" s="37"/>
      <c r="B145" s="404"/>
      <c r="C145" s="405"/>
      <c r="D145" s="406"/>
      <c r="E145" s="42"/>
      <c r="F145" s="42"/>
      <c r="G145" s="39"/>
      <c r="H145" s="43"/>
      <c r="I145" s="43"/>
      <c r="J145" s="44"/>
      <c r="K145" s="45"/>
      <c r="L145" s="46"/>
      <c r="M145" s="47"/>
      <c r="N145" s="71"/>
      <c r="O145" s="47"/>
      <c r="P145" s="125"/>
    </row>
    <row r="146" spans="1:16" ht="13.5" customHeight="1" x14ac:dyDescent="0.25">
      <c r="A146" s="13"/>
      <c r="B146" s="401"/>
      <c r="C146" s="402"/>
      <c r="D146" s="403"/>
      <c r="E146" s="14"/>
      <c r="F146" s="14"/>
      <c r="G146" s="15"/>
      <c r="H146" s="16"/>
      <c r="I146" s="16"/>
      <c r="J146" s="17"/>
      <c r="K146" s="18"/>
      <c r="L146" s="45"/>
      <c r="M146" s="47"/>
      <c r="N146" s="72"/>
      <c r="O146" s="47"/>
      <c r="P146" s="235"/>
    </row>
    <row r="147" spans="1:16" x14ac:dyDescent="0.25">
      <c r="A147" s="13"/>
      <c r="B147" s="377"/>
      <c r="C147" s="378"/>
      <c r="D147" s="379"/>
      <c r="E147" s="14"/>
      <c r="F147" s="14"/>
      <c r="G147" s="15"/>
      <c r="H147" s="16"/>
      <c r="I147" s="16"/>
      <c r="J147" s="17"/>
      <c r="K147" s="18"/>
      <c r="L147" s="45"/>
      <c r="M147" s="47"/>
      <c r="N147" s="72"/>
      <c r="O147" s="47"/>
      <c r="P147" s="235"/>
    </row>
    <row r="148" spans="1:16" x14ac:dyDescent="0.25">
      <c r="A148" s="13"/>
      <c r="B148" s="377"/>
      <c r="C148" s="378"/>
      <c r="D148" s="379"/>
      <c r="E148" s="14"/>
      <c r="F148" s="14"/>
      <c r="G148" s="15"/>
      <c r="H148" s="16"/>
      <c r="I148" s="16"/>
      <c r="J148" s="17"/>
      <c r="K148" s="18"/>
      <c r="L148" s="45"/>
      <c r="M148" s="47"/>
      <c r="N148" s="72"/>
      <c r="O148" s="47"/>
      <c r="P148" s="235"/>
    </row>
    <row r="149" spans="1:16" x14ac:dyDescent="0.25">
      <c r="A149" s="13"/>
      <c r="B149" s="227"/>
      <c r="C149" s="228"/>
      <c r="D149" s="229"/>
      <c r="E149" s="14"/>
      <c r="F149" s="14"/>
      <c r="G149" s="15"/>
      <c r="H149" s="16"/>
      <c r="I149" s="16"/>
      <c r="J149" s="17"/>
      <c r="K149" s="18"/>
      <c r="L149" s="18"/>
      <c r="M149" s="19"/>
      <c r="N149" s="72"/>
      <c r="O149" s="19"/>
      <c r="P149" s="132"/>
    </row>
    <row r="150" spans="1:16" ht="13" thickBot="1" x14ac:dyDescent="0.3">
      <c r="A150" s="13"/>
      <c r="B150" s="230"/>
      <c r="C150" s="231"/>
      <c r="D150" s="232"/>
      <c r="E150" s="14"/>
      <c r="F150" s="14"/>
      <c r="G150" s="15"/>
      <c r="H150" s="16"/>
      <c r="I150" s="16"/>
      <c r="J150" s="17"/>
      <c r="K150" s="18"/>
      <c r="L150" s="18"/>
      <c r="M150" s="19"/>
      <c r="N150" s="72"/>
      <c r="O150" s="19"/>
      <c r="P150" s="123"/>
    </row>
    <row r="151" spans="1:16" ht="13.5" thickBot="1" x14ac:dyDescent="0.35">
      <c r="A151" s="306" t="s">
        <v>21</v>
      </c>
      <c r="B151" s="307"/>
      <c r="C151" s="307"/>
      <c r="D151" s="307"/>
      <c r="E151" s="307"/>
      <c r="F151" s="308"/>
      <c r="G151" s="20">
        <f>G142+G143</f>
        <v>2380000</v>
      </c>
      <c r="H151" s="21"/>
      <c r="I151" s="22"/>
      <c r="J151" s="4">
        <f>SUM(J142:J148)</f>
        <v>100</v>
      </c>
      <c r="K151" s="163">
        <f>SUM(K144:K145)/4</f>
        <v>0</v>
      </c>
      <c r="L151" s="163">
        <f>N151/G151*100</f>
        <v>100</v>
      </c>
      <c r="M151" s="5">
        <f>SUM(M142:M149)</f>
        <v>100</v>
      </c>
      <c r="N151" s="128">
        <f>N142+N143</f>
        <v>2380000</v>
      </c>
      <c r="O151" s="4">
        <f>SUM(O142:O148)</f>
        <v>100</v>
      </c>
      <c r="P151" s="126">
        <f>SUM(P142:P144)</f>
        <v>0</v>
      </c>
    </row>
    <row r="154" spans="1:16" x14ac:dyDescent="0.25">
      <c r="L154" s="1" t="str">
        <f>L87</f>
        <v>Benteng, 31 Desember 2025</v>
      </c>
    </row>
    <row r="156" spans="1:16" x14ac:dyDescent="0.25">
      <c r="L156" s="1" t="s">
        <v>22</v>
      </c>
    </row>
    <row r="160" spans="1:16" x14ac:dyDescent="0.25">
      <c r="L160" s="2" t="str">
        <f>L93</f>
        <v>NURWAHIDA, S.Sos</v>
      </c>
      <c r="M160" s="2"/>
      <c r="O160" s="2"/>
    </row>
    <row r="161" spans="1:16" x14ac:dyDescent="0.25">
      <c r="L161" s="1" t="str">
        <f>L94</f>
        <v>NIP. 19761231 200701 2 040</v>
      </c>
      <c r="M161" s="2"/>
      <c r="O161" s="2"/>
    </row>
    <row r="162" spans="1:16" x14ac:dyDescent="0.25">
      <c r="M162" s="2"/>
      <c r="O162" s="2"/>
    </row>
    <row r="163" spans="1:16" x14ac:dyDescent="0.25">
      <c r="M163" s="2"/>
      <c r="O163" s="2"/>
    </row>
    <row r="164" spans="1:16" x14ac:dyDescent="0.25">
      <c r="M164" s="2"/>
      <c r="O164" s="2"/>
    </row>
    <row r="165" spans="1:16" x14ac:dyDescent="0.25">
      <c r="M165" s="2"/>
      <c r="O165" s="2"/>
    </row>
    <row r="166" spans="1:16" x14ac:dyDescent="0.25">
      <c r="M166" s="2"/>
      <c r="O166" s="2"/>
    </row>
    <row r="167" spans="1:16" x14ac:dyDescent="0.25">
      <c r="M167" s="2"/>
      <c r="O167" s="2"/>
    </row>
    <row r="168" spans="1:16" x14ac:dyDescent="0.25">
      <c r="M168" s="2"/>
      <c r="O168" s="2"/>
    </row>
    <row r="169" spans="1:16" x14ac:dyDescent="0.25">
      <c r="M169" s="2"/>
      <c r="O169" s="2"/>
    </row>
    <row r="170" spans="1:16" x14ac:dyDescent="0.25">
      <c r="M170" s="2"/>
      <c r="O170" s="2"/>
    </row>
    <row r="171" spans="1:16" x14ac:dyDescent="0.25">
      <c r="M171" s="2"/>
      <c r="O171" s="2"/>
    </row>
    <row r="172" spans="1:16" ht="13" x14ac:dyDescent="0.3">
      <c r="A172" s="6" t="s">
        <v>26</v>
      </c>
      <c r="B172" s="6" t="s">
        <v>30</v>
      </c>
      <c r="C172" s="6" t="s">
        <v>172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6" ht="13" x14ac:dyDescent="0.3">
      <c r="A173" s="6" t="s">
        <v>32</v>
      </c>
      <c r="B173" s="6" t="s">
        <v>30</v>
      </c>
      <c r="C173" s="6" t="s">
        <v>31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6" ht="13" thickBot="1" x14ac:dyDescent="0.3">
      <c r="E174" s="7"/>
      <c r="F174" s="7"/>
      <c r="G174" s="7"/>
      <c r="H174" s="7"/>
      <c r="I174" s="7"/>
      <c r="J174" s="7"/>
      <c r="K174" s="7"/>
      <c r="L174" s="7"/>
      <c r="M174" s="7" t="str">
        <f>M137</f>
        <v>Keadaan  Desember  2025</v>
      </c>
      <c r="N174" s="7"/>
    </row>
    <row r="175" spans="1:16" ht="13.5" customHeight="1" thickBot="1" x14ac:dyDescent="0.35">
      <c r="A175" s="313" t="s">
        <v>12</v>
      </c>
      <c r="B175" s="316" t="s">
        <v>13</v>
      </c>
      <c r="C175" s="317"/>
      <c r="D175" s="318"/>
      <c r="E175" s="309" t="s">
        <v>14</v>
      </c>
      <c r="F175" s="311"/>
      <c r="G175" s="313" t="s">
        <v>25</v>
      </c>
      <c r="H175" s="313" t="s">
        <v>15</v>
      </c>
      <c r="I175" s="313" t="s">
        <v>16</v>
      </c>
      <c r="J175" s="313" t="s">
        <v>38</v>
      </c>
      <c r="K175" s="306" t="s">
        <v>17</v>
      </c>
      <c r="L175" s="308"/>
      <c r="M175" s="309" t="s">
        <v>3</v>
      </c>
      <c r="N175" s="310"/>
      <c r="O175" s="311"/>
      <c r="P175" s="313" t="s">
        <v>4</v>
      </c>
    </row>
    <row r="176" spans="1:16" ht="13.5" customHeight="1" thickBot="1" x14ac:dyDescent="0.35">
      <c r="A176" s="315"/>
      <c r="B176" s="319"/>
      <c r="C176" s="320"/>
      <c r="D176" s="321"/>
      <c r="E176" s="313" t="s">
        <v>18</v>
      </c>
      <c r="F176" s="313" t="s">
        <v>19</v>
      </c>
      <c r="G176" s="315"/>
      <c r="H176" s="315"/>
      <c r="I176" s="315"/>
      <c r="J176" s="315"/>
      <c r="K176" s="313" t="s">
        <v>8</v>
      </c>
      <c r="L176" s="313" t="s">
        <v>9</v>
      </c>
      <c r="M176" s="313" t="s">
        <v>8</v>
      </c>
      <c r="N176" s="306" t="s">
        <v>9</v>
      </c>
      <c r="O176" s="308"/>
      <c r="P176" s="315"/>
    </row>
    <row r="177" spans="1:20" ht="13.5" thickBot="1" x14ac:dyDescent="0.35">
      <c r="A177" s="314"/>
      <c r="B177" s="322"/>
      <c r="C177" s="323"/>
      <c r="D177" s="324"/>
      <c r="E177" s="314"/>
      <c r="F177" s="314"/>
      <c r="G177" s="314"/>
      <c r="H177" s="314"/>
      <c r="I177" s="314"/>
      <c r="J177" s="314"/>
      <c r="K177" s="314"/>
      <c r="L177" s="314"/>
      <c r="M177" s="314"/>
      <c r="N177" s="8" t="s">
        <v>20</v>
      </c>
      <c r="O177" s="8" t="s">
        <v>10</v>
      </c>
      <c r="P177" s="314"/>
    </row>
    <row r="178" spans="1:20" ht="13.5" thickBot="1" x14ac:dyDescent="0.35">
      <c r="A178" s="9">
        <v>1</v>
      </c>
      <c r="B178" s="300">
        <v>2</v>
      </c>
      <c r="C178" s="301"/>
      <c r="D178" s="302"/>
      <c r="E178" s="10">
        <v>3</v>
      </c>
      <c r="F178" s="10">
        <v>4</v>
      </c>
      <c r="G178" s="10">
        <v>5</v>
      </c>
      <c r="H178" s="10">
        <v>6</v>
      </c>
      <c r="I178" s="10">
        <v>7</v>
      </c>
      <c r="J178" s="10">
        <v>8</v>
      </c>
      <c r="K178" s="10">
        <v>9</v>
      </c>
      <c r="L178" s="10">
        <v>10</v>
      </c>
      <c r="M178" s="10">
        <v>11</v>
      </c>
      <c r="N178" s="10">
        <v>12</v>
      </c>
      <c r="O178" s="10">
        <v>13</v>
      </c>
      <c r="P178" s="10">
        <v>14</v>
      </c>
    </row>
    <row r="179" spans="1:20" ht="13" x14ac:dyDescent="0.3">
      <c r="A179" s="11"/>
      <c r="B179" s="327"/>
      <c r="C179" s="328"/>
      <c r="D179" s="329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2"/>
    </row>
    <row r="180" spans="1:20" ht="13" customHeight="1" x14ac:dyDescent="0.3">
      <c r="A180" s="194">
        <v>1</v>
      </c>
      <c r="B180" s="373" t="s">
        <v>209</v>
      </c>
      <c r="C180" s="374"/>
      <c r="D180" s="375"/>
      <c r="E180" s="195"/>
      <c r="F180" s="195"/>
      <c r="G180" s="236">
        <v>3660000</v>
      </c>
      <c r="H180" s="195"/>
      <c r="I180" s="195"/>
      <c r="J180" s="247">
        <f>G180/G183*100</f>
        <v>84.137931034482762</v>
      </c>
      <c r="K180" s="45">
        <v>100</v>
      </c>
      <c r="L180" s="45">
        <f>N180/G180*100</f>
        <v>100</v>
      </c>
      <c r="M180" s="47">
        <f>J180*K180/100</f>
        <v>84.137931034482747</v>
      </c>
      <c r="N180" s="236">
        <v>3660000</v>
      </c>
      <c r="O180" s="47">
        <f>J180*L180/100</f>
        <v>84.137931034482747</v>
      </c>
      <c r="P180" s="235">
        <f>G180-N180</f>
        <v>0</v>
      </c>
    </row>
    <row r="181" spans="1:20" ht="13" customHeight="1" x14ac:dyDescent="0.3">
      <c r="A181" s="194">
        <v>2</v>
      </c>
      <c r="B181" s="334" t="s">
        <v>210</v>
      </c>
      <c r="C181" s="335"/>
      <c r="D181" s="336"/>
      <c r="E181" s="195"/>
      <c r="F181" s="195"/>
      <c r="G181" s="236">
        <v>690000</v>
      </c>
      <c r="H181" s="195"/>
      <c r="I181" s="195"/>
      <c r="J181" s="247">
        <f>G181/G183*100</f>
        <v>15.862068965517242</v>
      </c>
      <c r="K181" s="45">
        <v>100</v>
      </c>
      <c r="L181" s="18">
        <f>G181/G183*100</f>
        <v>15.862068965517242</v>
      </c>
      <c r="M181" s="47">
        <f>J181*K181/100</f>
        <v>15.862068965517242</v>
      </c>
      <c r="N181" s="236">
        <v>665000</v>
      </c>
      <c r="O181" s="47">
        <f>J181*L181/100</f>
        <v>2.5160523186682524</v>
      </c>
      <c r="P181" s="235">
        <f>G181-N181</f>
        <v>25000</v>
      </c>
    </row>
    <row r="182" spans="1:20" ht="13" customHeight="1" thickBot="1" x14ac:dyDescent="0.3">
      <c r="A182" s="13">
        <v>3</v>
      </c>
      <c r="B182" s="340" t="s">
        <v>211</v>
      </c>
      <c r="C182" s="341"/>
      <c r="D182" s="342"/>
      <c r="E182" s="14"/>
      <c r="F182" s="14"/>
      <c r="G182" s="15"/>
      <c r="H182" s="16"/>
      <c r="I182" s="16"/>
      <c r="J182" s="17">
        <f>G182/G183*100</f>
        <v>0</v>
      </c>
      <c r="K182" s="18"/>
      <c r="L182" s="18"/>
      <c r="M182" s="19"/>
      <c r="N182" s="72"/>
      <c r="O182" s="19"/>
      <c r="P182" s="279">
        <f>G182-N182</f>
        <v>0</v>
      </c>
    </row>
    <row r="183" spans="1:20" ht="13.5" thickBot="1" x14ac:dyDescent="0.35">
      <c r="A183" s="306" t="s">
        <v>21</v>
      </c>
      <c r="B183" s="307"/>
      <c r="C183" s="307"/>
      <c r="D183" s="307"/>
      <c r="E183" s="307"/>
      <c r="F183" s="308"/>
      <c r="G183" s="20">
        <f>SUM(G180:G182)</f>
        <v>4350000</v>
      </c>
      <c r="H183" s="21"/>
      <c r="I183" s="22"/>
      <c r="J183" s="4">
        <f>SUM(J180:J182)</f>
        <v>100</v>
      </c>
      <c r="K183" s="163" t="e">
        <f>SUM(#REF!)/2</f>
        <v>#REF!</v>
      </c>
      <c r="L183" s="163">
        <f>N183/G183*100</f>
        <v>99.425287356321832</v>
      </c>
      <c r="M183" s="243">
        <f>SUM(M180:M182)</f>
        <v>99.999999999999986</v>
      </c>
      <c r="N183" s="73">
        <f>SUM(N179:N182)</f>
        <v>4325000</v>
      </c>
      <c r="O183" s="4">
        <f>SUM(O180:O182)</f>
        <v>86.653983353151006</v>
      </c>
      <c r="P183" s="126">
        <f>SUM(P180:P182)</f>
        <v>25000</v>
      </c>
    </row>
    <row r="186" spans="1:20" x14ac:dyDescent="0.25">
      <c r="L186" s="1" t="str">
        <f>L154</f>
        <v>Benteng, 31 Desember 2025</v>
      </c>
    </row>
    <row r="187" spans="1:20" x14ac:dyDescent="0.25">
      <c r="G187" s="245"/>
    </row>
    <row r="188" spans="1:20" x14ac:dyDescent="0.25">
      <c r="L188" s="1" t="s">
        <v>22</v>
      </c>
    </row>
    <row r="189" spans="1:20" x14ac:dyDescent="0.25">
      <c r="T189" s="1">
        <v>1</v>
      </c>
    </row>
    <row r="192" spans="1:20" x14ac:dyDescent="0.25">
      <c r="L192" s="2" t="str">
        <f>L160</f>
        <v>NURWAHIDA, S.Sos</v>
      </c>
      <c r="M192" s="2"/>
      <c r="O192" s="2"/>
    </row>
    <row r="193" spans="12:15" x14ac:dyDescent="0.25">
      <c r="L193" s="1" t="str">
        <f>L161</f>
        <v>NIP. 19761231 200701 2 040</v>
      </c>
      <c r="M193" s="2"/>
      <c r="O193" s="2"/>
    </row>
    <row r="194" spans="12:15" x14ac:dyDescent="0.25">
      <c r="M194" s="2"/>
      <c r="O194" s="2"/>
    </row>
    <row r="195" spans="12:15" x14ac:dyDescent="0.25">
      <c r="M195" s="2"/>
      <c r="O195" s="2"/>
    </row>
    <row r="196" spans="12:15" x14ac:dyDescent="0.25">
      <c r="M196" s="2"/>
      <c r="O196" s="2"/>
    </row>
    <row r="197" spans="12:15" x14ac:dyDescent="0.25">
      <c r="M197" s="2"/>
      <c r="O197" s="2"/>
    </row>
    <row r="198" spans="12:15" x14ac:dyDescent="0.25">
      <c r="M198" s="2"/>
      <c r="O198" s="2"/>
    </row>
    <row r="199" spans="12:15" x14ac:dyDescent="0.25">
      <c r="M199" s="2"/>
      <c r="O199" s="2"/>
    </row>
    <row r="200" spans="12:15" x14ac:dyDescent="0.25">
      <c r="M200" s="2"/>
      <c r="O200" s="2"/>
    </row>
    <row r="201" spans="12:15" x14ac:dyDescent="0.25">
      <c r="M201" s="2"/>
      <c r="O201" s="2"/>
    </row>
    <row r="202" spans="12:15" x14ac:dyDescent="0.25">
      <c r="M202" s="2"/>
      <c r="O202" s="2"/>
    </row>
    <row r="203" spans="12:15" x14ac:dyDescent="0.25">
      <c r="M203" s="2"/>
      <c r="O203" s="2"/>
    </row>
    <row r="204" spans="12:15" x14ac:dyDescent="0.25">
      <c r="M204" s="2"/>
      <c r="O204" s="2"/>
    </row>
    <row r="205" spans="12:15" x14ac:dyDescent="0.25">
      <c r="M205" s="2"/>
      <c r="O205" s="2"/>
    </row>
    <row r="206" spans="12:15" x14ac:dyDescent="0.25">
      <c r="M206" s="2"/>
      <c r="O206" s="2"/>
    </row>
    <row r="207" spans="12:15" x14ac:dyDescent="0.25">
      <c r="M207" s="2"/>
      <c r="O207" s="2"/>
    </row>
    <row r="208" spans="12:15" x14ac:dyDescent="0.25">
      <c r="M208" s="2"/>
      <c r="O208" s="2"/>
    </row>
    <row r="209" spans="1:16" ht="13" x14ac:dyDescent="0.3">
      <c r="A209" s="6" t="s">
        <v>26</v>
      </c>
      <c r="B209" s="6" t="s">
        <v>30</v>
      </c>
      <c r="C209" s="6" t="s">
        <v>112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6" ht="13" x14ac:dyDescent="0.3">
      <c r="A210" s="6" t="s">
        <v>32</v>
      </c>
      <c r="B210" s="6" t="s">
        <v>30</v>
      </c>
      <c r="C210" s="6" t="s">
        <v>31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6" ht="13" thickBot="1" x14ac:dyDescent="0.3">
      <c r="E211" s="7"/>
      <c r="F211" s="7"/>
      <c r="G211" s="7"/>
      <c r="H211" s="7"/>
      <c r="I211" s="7"/>
      <c r="J211" s="7"/>
      <c r="K211" s="7"/>
      <c r="L211" s="7"/>
      <c r="M211" s="7" t="str">
        <f>M39</f>
        <v>Keadaan  Desember  2025</v>
      </c>
      <c r="N211" s="7"/>
    </row>
    <row r="212" spans="1:16" ht="26.25" customHeight="1" thickBot="1" x14ac:dyDescent="0.35">
      <c r="A212" s="313" t="s">
        <v>12</v>
      </c>
      <c r="B212" s="316" t="s">
        <v>13</v>
      </c>
      <c r="C212" s="317"/>
      <c r="D212" s="318"/>
      <c r="E212" s="309" t="s">
        <v>14</v>
      </c>
      <c r="F212" s="311"/>
      <c r="G212" s="313" t="s">
        <v>47</v>
      </c>
      <c r="H212" s="313" t="s">
        <v>15</v>
      </c>
      <c r="I212" s="313" t="s">
        <v>16</v>
      </c>
      <c r="J212" s="313" t="s">
        <v>38</v>
      </c>
      <c r="K212" s="306" t="s">
        <v>17</v>
      </c>
      <c r="L212" s="308"/>
      <c r="M212" s="309" t="s">
        <v>3</v>
      </c>
      <c r="N212" s="310"/>
      <c r="O212" s="311"/>
      <c r="P212" s="313" t="s">
        <v>4</v>
      </c>
    </row>
    <row r="213" spans="1:16" ht="13.5" customHeight="1" thickBot="1" x14ac:dyDescent="0.35">
      <c r="A213" s="315"/>
      <c r="B213" s="319"/>
      <c r="C213" s="320"/>
      <c r="D213" s="321"/>
      <c r="E213" s="313" t="s">
        <v>18</v>
      </c>
      <c r="F213" s="313" t="s">
        <v>19</v>
      </c>
      <c r="G213" s="315"/>
      <c r="H213" s="315"/>
      <c r="I213" s="315"/>
      <c r="J213" s="315"/>
      <c r="K213" s="313" t="s">
        <v>8</v>
      </c>
      <c r="L213" s="313" t="s">
        <v>9</v>
      </c>
      <c r="M213" s="313" t="s">
        <v>8</v>
      </c>
      <c r="N213" s="306" t="s">
        <v>9</v>
      </c>
      <c r="O213" s="308"/>
      <c r="P213" s="315"/>
    </row>
    <row r="214" spans="1:16" ht="13.5" thickBot="1" x14ac:dyDescent="0.35">
      <c r="A214" s="314"/>
      <c r="B214" s="322"/>
      <c r="C214" s="323"/>
      <c r="D214" s="324"/>
      <c r="E214" s="314"/>
      <c r="F214" s="314"/>
      <c r="G214" s="314"/>
      <c r="H214" s="314"/>
      <c r="I214" s="314"/>
      <c r="J214" s="314"/>
      <c r="K214" s="314"/>
      <c r="L214" s="314"/>
      <c r="M214" s="314"/>
      <c r="N214" s="8" t="s">
        <v>20</v>
      </c>
      <c r="O214" s="8" t="s">
        <v>10</v>
      </c>
      <c r="P214" s="314"/>
    </row>
    <row r="215" spans="1:16" ht="13.5" thickBot="1" x14ac:dyDescent="0.35">
      <c r="A215" s="9">
        <v>1</v>
      </c>
      <c r="B215" s="300">
        <v>2</v>
      </c>
      <c r="C215" s="301"/>
      <c r="D215" s="302"/>
      <c r="E215" s="10">
        <v>3</v>
      </c>
      <c r="F215" s="10">
        <v>4</v>
      </c>
      <c r="G215" s="10">
        <v>5</v>
      </c>
      <c r="H215" s="10">
        <v>6</v>
      </c>
      <c r="I215" s="10">
        <v>7</v>
      </c>
      <c r="J215" s="10">
        <v>8</v>
      </c>
      <c r="K215" s="10">
        <v>9</v>
      </c>
      <c r="L215" s="10">
        <v>10</v>
      </c>
      <c r="M215" s="10">
        <v>11</v>
      </c>
      <c r="N215" s="10">
        <v>12</v>
      </c>
      <c r="O215" s="10">
        <v>13</v>
      </c>
      <c r="P215" s="10">
        <v>14</v>
      </c>
    </row>
    <row r="216" spans="1:16" ht="13" x14ac:dyDescent="0.3">
      <c r="A216" s="11"/>
      <c r="B216" s="303"/>
      <c r="C216" s="304"/>
      <c r="D216" s="305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2"/>
    </row>
    <row r="217" spans="1:16" ht="13" customHeight="1" x14ac:dyDescent="0.25">
      <c r="A217" s="37">
        <v>1</v>
      </c>
      <c r="B217" s="362" t="s">
        <v>80</v>
      </c>
      <c r="C217" s="363"/>
      <c r="D217" s="364"/>
      <c r="E217" s="38"/>
      <c r="F217" s="38"/>
      <c r="G217" s="39">
        <v>153794000</v>
      </c>
      <c r="H217" s="38"/>
      <c r="I217" s="38"/>
      <c r="J217" s="47">
        <f>G217/G223*100</f>
        <v>100</v>
      </c>
      <c r="K217" s="45">
        <v>100</v>
      </c>
      <c r="L217" s="45">
        <f>N217/G217*100</f>
        <v>99.993328738442329</v>
      </c>
      <c r="M217" s="47">
        <f>J217*K217/100</f>
        <v>100</v>
      </c>
      <c r="N217" s="71">
        <v>153783740</v>
      </c>
      <c r="O217" s="47">
        <f>J217*L217/100</f>
        <v>99.993328738442329</v>
      </c>
      <c r="P217" s="125">
        <f>G217-N217</f>
        <v>10260</v>
      </c>
    </row>
    <row r="218" spans="1:16" x14ac:dyDescent="0.25">
      <c r="A218" s="37"/>
      <c r="B218" s="356"/>
      <c r="C218" s="357"/>
      <c r="D218" s="358"/>
      <c r="E218" s="42"/>
      <c r="F218" s="42"/>
      <c r="G218" s="39"/>
      <c r="H218" s="43"/>
      <c r="I218" s="43"/>
      <c r="J218" s="44"/>
      <c r="K218" s="45"/>
      <c r="L218" s="46"/>
      <c r="M218" s="47"/>
      <c r="N218" s="71"/>
      <c r="O218" s="48"/>
      <c r="P218" s="124"/>
    </row>
    <row r="219" spans="1:16" x14ac:dyDescent="0.25">
      <c r="A219" s="37"/>
      <c r="B219" s="356"/>
      <c r="C219" s="357"/>
      <c r="D219" s="358"/>
      <c r="E219" s="42"/>
      <c r="F219" s="42"/>
      <c r="G219" s="39"/>
      <c r="H219" s="43"/>
      <c r="I219" s="43"/>
      <c r="J219" s="44"/>
      <c r="K219" s="45"/>
      <c r="L219" s="46"/>
      <c r="M219" s="47"/>
      <c r="N219" s="71"/>
      <c r="O219" s="48"/>
      <c r="P219" s="124"/>
    </row>
    <row r="220" spans="1:16" x14ac:dyDescent="0.25">
      <c r="A220" s="37"/>
      <c r="B220" s="356"/>
      <c r="C220" s="357"/>
      <c r="D220" s="358"/>
      <c r="E220" s="42"/>
      <c r="F220" s="42"/>
      <c r="G220" s="39"/>
      <c r="H220" s="43"/>
      <c r="I220" s="43"/>
      <c r="J220" s="44"/>
      <c r="K220" s="45"/>
      <c r="L220" s="46"/>
      <c r="M220" s="47"/>
      <c r="N220" s="71"/>
      <c r="O220" s="48"/>
      <c r="P220" s="124"/>
    </row>
    <row r="221" spans="1:16" x14ac:dyDescent="0.25">
      <c r="A221" s="37"/>
      <c r="B221" s="356"/>
      <c r="C221" s="357"/>
      <c r="D221" s="358"/>
      <c r="E221" s="42"/>
      <c r="F221" s="42"/>
      <c r="G221" s="39"/>
      <c r="H221" s="43"/>
      <c r="I221" s="43"/>
      <c r="J221" s="44"/>
      <c r="K221" s="45"/>
      <c r="L221" s="46"/>
      <c r="M221" s="47"/>
      <c r="N221" s="71"/>
      <c r="O221" s="48"/>
      <c r="P221" s="124"/>
    </row>
    <row r="222" spans="1:16" ht="13" thickBot="1" x14ac:dyDescent="0.3">
      <c r="A222" s="13"/>
      <c r="B222" s="353"/>
      <c r="C222" s="354"/>
      <c r="D222" s="355"/>
      <c r="E222" s="14"/>
      <c r="F222" s="14"/>
      <c r="G222" s="15"/>
      <c r="H222" s="16"/>
      <c r="I222" s="16"/>
      <c r="J222" s="17"/>
      <c r="K222" s="18"/>
      <c r="L222" s="18"/>
      <c r="M222" s="19"/>
      <c r="N222" s="72"/>
      <c r="O222" s="19"/>
      <c r="P222" s="123"/>
    </row>
    <row r="223" spans="1:16" ht="13.5" thickBot="1" x14ac:dyDescent="0.35">
      <c r="A223" s="306" t="s">
        <v>21</v>
      </c>
      <c r="B223" s="307"/>
      <c r="C223" s="307"/>
      <c r="D223" s="307"/>
      <c r="E223" s="307"/>
      <c r="F223" s="308"/>
      <c r="G223" s="20">
        <f>SUM(G217:G222)</f>
        <v>153794000</v>
      </c>
      <c r="H223" s="21"/>
      <c r="I223" s="22"/>
      <c r="J223" s="4">
        <f>SUM(J217:J222)</f>
        <v>100</v>
      </c>
      <c r="K223" s="163">
        <f>SUM(K217:K222)/2</f>
        <v>50</v>
      </c>
      <c r="L223" s="163">
        <f>N223/G223*100</f>
        <v>99.993328738442329</v>
      </c>
      <c r="M223" s="5">
        <f>M217</f>
        <v>100</v>
      </c>
      <c r="N223" s="73">
        <f>N217</f>
        <v>153783740</v>
      </c>
      <c r="O223" s="4">
        <f>SUM(O217:O222)</f>
        <v>99.993328738442329</v>
      </c>
      <c r="P223" s="126">
        <f>SUM(P217:P218)</f>
        <v>10260</v>
      </c>
    </row>
    <row r="226" spans="12:15" x14ac:dyDescent="0.25">
      <c r="L226" s="1" t="str">
        <f>L154</f>
        <v>Benteng, 31 Desember 2025</v>
      </c>
    </row>
    <row r="228" spans="12:15" x14ac:dyDescent="0.25">
      <c r="L228" s="1" t="s">
        <v>22</v>
      </c>
    </row>
    <row r="232" spans="12:15" x14ac:dyDescent="0.25">
      <c r="L232" s="2" t="str">
        <f>L93</f>
        <v>NURWAHIDA, S.Sos</v>
      </c>
      <c r="M232" s="2"/>
      <c r="O232" s="2"/>
    </row>
    <row r="233" spans="12:15" x14ac:dyDescent="0.25">
      <c r="L233" s="1" t="str">
        <f>L94</f>
        <v>NIP. 19761231 200701 2 040</v>
      </c>
      <c r="M233" s="2"/>
      <c r="O233" s="2"/>
    </row>
    <row r="234" spans="12:15" x14ac:dyDescent="0.25">
      <c r="M234" s="2"/>
      <c r="O234" s="2"/>
    </row>
    <row r="235" spans="12:15" x14ac:dyDescent="0.25">
      <c r="M235" s="2"/>
      <c r="O235" s="2"/>
    </row>
    <row r="236" spans="12:15" x14ac:dyDescent="0.25">
      <c r="M236" s="2"/>
      <c r="O236" s="2"/>
    </row>
    <row r="237" spans="12:15" x14ac:dyDescent="0.25">
      <c r="M237" s="2"/>
      <c r="O237" s="2"/>
    </row>
    <row r="238" spans="12:15" x14ac:dyDescent="0.25">
      <c r="M238" s="2"/>
      <c r="O238" s="2"/>
    </row>
    <row r="239" spans="12:15" x14ac:dyDescent="0.25">
      <c r="M239" s="2"/>
      <c r="O239" s="2"/>
    </row>
    <row r="240" spans="12:15" x14ac:dyDescent="0.25">
      <c r="M240" s="2"/>
      <c r="O240" s="2"/>
    </row>
    <row r="241" spans="1:16" ht="13" x14ac:dyDescent="0.3">
      <c r="A241" s="6" t="s">
        <v>161</v>
      </c>
      <c r="B241" s="6" t="s">
        <v>30</v>
      </c>
      <c r="C241" s="6" t="s">
        <v>113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6" ht="13" x14ac:dyDescent="0.3">
      <c r="A242" s="6" t="s">
        <v>32</v>
      </c>
      <c r="B242" s="6" t="s">
        <v>30</v>
      </c>
      <c r="C242" s="6" t="s">
        <v>31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6" ht="13" thickBot="1" x14ac:dyDescent="0.3">
      <c r="E243" s="7"/>
      <c r="F243" s="7"/>
      <c r="G243" s="7"/>
      <c r="H243" s="7"/>
      <c r="I243" s="7"/>
      <c r="J243" s="7"/>
      <c r="K243" s="7"/>
      <c r="L243" s="7"/>
      <c r="M243" s="7" t="str">
        <f>M70</f>
        <v>Keadaan  Desember  2025</v>
      </c>
      <c r="N243" s="7"/>
    </row>
    <row r="244" spans="1:16" ht="27" customHeight="1" thickBot="1" x14ac:dyDescent="0.35">
      <c r="A244" s="313" t="s">
        <v>12</v>
      </c>
      <c r="B244" s="316" t="s">
        <v>13</v>
      </c>
      <c r="C244" s="317"/>
      <c r="D244" s="318"/>
      <c r="E244" s="309" t="s">
        <v>14</v>
      </c>
      <c r="F244" s="311"/>
      <c r="G244" s="313" t="s">
        <v>47</v>
      </c>
      <c r="H244" s="313" t="s">
        <v>15</v>
      </c>
      <c r="I244" s="313" t="s">
        <v>16</v>
      </c>
      <c r="J244" s="313" t="s">
        <v>45</v>
      </c>
      <c r="K244" s="306" t="s">
        <v>17</v>
      </c>
      <c r="L244" s="308"/>
      <c r="M244" s="309" t="s">
        <v>3</v>
      </c>
      <c r="N244" s="310"/>
      <c r="O244" s="311"/>
      <c r="P244" s="313" t="s">
        <v>4</v>
      </c>
    </row>
    <row r="245" spans="1:16" ht="13.5" customHeight="1" thickBot="1" x14ac:dyDescent="0.35">
      <c r="A245" s="315"/>
      <c r="B245" s="319"/>
      <c r="C245" s="320"/>
      <c r="D245" s="321"/>
      <c r="E245" s="313" t="s">
        <v>18</v>
      </c>
      <c r="F245" s="313" t="s">
        <v>19</v>
      </c>
      <c r="G245" s="315"/>
      <c r="H245" s="315"/>
      <c r="I245" s="315"/>
      <c r="J245" s="315"/>
      <c r="K245" s="313" t="s">
        <v>8</v>
      </c>
      <c r="L245" s="313" t="s">
        <v>9</v>
      </c>
      <c r="M245" s="313" t="s">
        <v>8</v>
      </c>
      <c r="N245" s="306" t="s">
        <v>9</v>
      </c>
      <c r="O245" s="308"/>
      <c r="P245" s="315"/>
    </row>
    <row r="246" spans="1:16" ht="13.5" thickBot="1" x14ac:dyDescent="0.35">
      <c r="A246" s="314"/>
      <c r="B246" s="322"/>
      <c r="C246" s="323"/>
      <c r="D246" s="324"/>
      <c r="E246" s="314"/>
      <c r="F246" s="314"/>
      <c r="G246" s="314"/>
      <c r="H246" s="314"/>
      <c r="I246" s="314"/>
      <c r="J246" s="314"/>
      <c r="K246" s="314"/>
      <c r="L246" s="314"/>
      <c r="M246" s="314"/>
      <c r="N246" s="8" t="s">
        <v>20</v>
      </c>
      <c r="O246" s="8" t="s">
        <v>10</v>
      </c>
      <c r="P246" s="314"/>
    </row>
    <row r="247" spans="1:16" ht="13.5" thickBot="1" x14ac:dyDescent="0.35">
      <c r="A247" s="9">
        <v>1</v>
      </c>
      <c r="B247" s="300">
        <v>2</v>
      </c>
      <c r="C247" s="301"/>
      <c r="D247" s="302"/>
      <c r="E247" s="10">
        <v>3</v>
      </c>
      <c r="F247" s="10">
        <v>4</v>
      </c>
      <c r="G247" s="10">
        <v>5</v>
      </c>
      <c r="H247" s="10">
        <v>6</v>
      </c>
      <c r="I247" s="10">
        <v>7</v>
      </c>
      <c r="J247" s="10">
        <v>8</v>
      </c>
      <c r="K247" s="10">
        <v>9</v>
      </c>
      <c r="L247" s="10">
        <v>10</v>
      </c>
      <c r="M247" s="10">
        <v>11</v>
      </c>
      <c r="N247" s="10">
        <v>12</v>
      </c>
      <c r="O247" s="10">
        <v>13</v>
      </c>
      <c r="P247" s="10">
        <v>14</v>
      </c>
    </row>
    <row r="248" spans="1:16" ht="13" x14ac:dyDescent="0.3">
      <c r="A248" s="11"/>
      <c r="B248" s="303"/>
      <c r="C248" s="304"/>
      <c r="D248" s="305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2"/>
    </row>
    <row r="249" spans="1:16" ht="13" customHeight="1" x14ac:dyDescent="0.25">
      <c r="A249" s="37">
        <v>1</v>
      </c>
      <c r="B249" s="221" t="s">
        <v>87</v>
      </c>
      <c r="C249" s="185"/>
      <c r="D249" s="186"/>
      <c r="E249" s="38"/>
      <c r="F249" s="38"/>
      <c r="G249" s="39">
        <v>3156200</v>
      </c>
      <c r="H249" s="38"/>
      <c r="I249" s="38"/>
      <c r="J249" s="47">
        <f>G249/G256*100</f>
        <v>23.072986724369844</v>
      </c>
      <c r="K249" s="45">
        <v>100</v>
      </c>
      <c r="L249" s="45">
        <f>N249/G249*100</f>
        <v>86.538527343007416</v>
      </c>
      <c r="M249" s="47">
        <f>J249*K249/100</f>
        <v>23.072986724369844</v>
      </c>
      <c r="N249" s="71">
        <v>2731329</v>
      </c>
      <c r="O249" s="47">
        <f>J249*L249/100</f>
        <v>19.96702292531727</v>
      </c>
      <c r="P249" s="125">
        <f>G249-N249</f>
        <v>424871</v>
      </c>
    </row>
    <row r="250" spans="1:16" ht="13" customHeight="1" x14ac:dyDescent="0.25">
      <c r="A250" s="37">
        <v>2</v>
      </c>
      <c r="B250" s="221" t="s">
        <v>151</v>
      </c>
      <c r="C250" s="185"/>
      <c r="D250" s="186"/>
      <c r="E250" s="38"/>
      <c r="F250" s="38"/>
      <c r="G250" s="39">
        <v>4520100</v>
      </c>
      <c r="H250" s="38"/>
      <c r="I250" s="38"/>
      <c r="J250" s="47">
        <f>G250/G256*100</f>
        <v>33.043599040879585</v>
      </c>
      <c r="K250" s="45">
        <v>100</v>
      </c>
      <c r="L250" s="45">
        <f>N250/G250*100</f>
        <v>91.509258644720248</v>
      </c>
      <c r="M250" s="47">
        <f>J250*K250/100</f>
        <v>33.043599040879585</v>
      </c>
      <c r="N250" s="71">
        <v>4136310</v>
      </c>
      <c r="O250" s="47">
        <f>J250*L250/100</f>
        <v>30.237952511842799</v>
      </c>
      <c r="P250" s="125">
        <f>G250-N250</f>
        <v>383790</v>
      </c>
    </row>
    <row r="251" spans="1:16" ht="13" x14ac:dyDescent="0.25">
      <c r="A251" s="37">
        <v>3</v>
      </c>
      <c r="B251" s="216" t="s">
        <v>88</v>
      </c>
      <c r="C251" s="187"/>
      <c r="D251" s="188"/>
      <c r="E251" s="38"/>
      <c r="F251" s="38"/>
      <c r="G251" s="39">
        <v>2760000</v>
      </c>
      <c r="H251" s="38"/>
      <c r="I251" s="38"/>
      <c r="J251" s="47">
        <f>G251/G256*100</f>
        <v>20.176618515702675</v>
      </c>
      <c r="K251" s="45">
        <v>100</v>
      </c>
      <c r="L251" s="45">
        <f>N251/G251*100</f>
        <v>69.930000000000007</v>
      </c>
      <c r="M251" s="47">
        <f>J251*K251/100</f>
        <v>20.176618515702675</v>
      </c>
      <c r="N251" s="71">
        <v>1930068</v>
      </c>
      <c r="O251" s="47">
        <f>J251*L251/100</f>
        <v>14.109509328030882</v>
      </c>
      <c r="P251" s="125">
        <f>G251-N251</f>
        <v>829932</v>
      </c>
    </row>
    <row r="252" spans="1:16" ht="13" x14ac:dyDescent="0.25">
      <c r="A252" s="37">
        <v>4</v>
      </c>
      <c r="B252" s="216" t="s">
        <v>152</v>
      </c>
      <c r="C252" s="187"/>
      <c r="D252" s="188"/>
      <c r="E252" s="38"/>
      <c r="F252" s="38"/>
      <c r="G252" s="39">
        <v>3242900</v>
      </c>
      <c r="H252" s="38"/>
      <c r="I252" s="38"/>
      <c r="J252" s="47">
        <f>G252/G256*100</f>
        <v>23.706795719047896</v>
      </c>
      <c r="K252" s="45">
        <v>100</v>
      </c>
      <c r="L252" s="45">
        <f>N252/G252*100</f>
        <v>86.050757038453241</v>
      </c>
      <c r="M252" s="47">
        <f>J252*K252/100</f>
        <v>23.706795719047896</v>
      </c>
      <c r="N252" s="71">
        <v>2790540</v>
      </c>
      <c r="O252" s="47">
        <f>J252*L252/100</f>
        <v>20.399877185800339</v>
      </c>
      <c r="P252" s="125">
        <f>G252-N252</f>
        <v>452360</v>
      </c>
    </row>
    <row r="253" spans="1:16" x14ac:dyDescent="0.25">
      <c r="A253" s="37"/>
      <c r="B253" s="356"/>
      <c r="C253" s="357"/>
      <c r="D253" s="358"/>
      <c r="E253" s="42"/>
      <c r="F253" s="42"/>
      <c r="G253" s="39"/>
      <c r="H253" s="43"/>
      <c r="I253" s="43"/>
      <c r="J253" s="44"/>
      <c r="K253" s="45"/>
      <c r="L253" s="46"/>
      <c r="M253" s="47"/>
      <c r="N253" s="71"/>
      <c r="O253" s="48"/>
      <c r="P253" s="124"/>
    </row>
    <row r="254" spans="1:16" x14ac:dyDescent="0.25">
      <c r="A254" s="37"/>
      <c r="B254" s="356"/>
      <c r="C254" s="357"/>
      <c r="D254" s="358"/>
      <c r="E254" s="42"/>
      <c r="F254" s="42"/>
      <c r="G254" s="39"/>
      <c r="H254" s="43"/>
      <c r="I254" s="43"/>
      <c r="J254" s="44"/>
      <c r="K254" s="45"/>
      <c r="L254" s="46"/>
      <c r="M254" s="47"/>
      <c r="N254" s="71"/>
      <c r="O254" s="48"/>
      <c r="P254" s="124"/>
    </row>
    <row r="255" spans="1:16" ht="13" thickBot="1" x14ac:dyDescent="0.3">
      <c r="A255" s="13"/>
      <c r="B255" s="353"/>
      <c r="C255" s="354"/>
      <c r="D255" s="355"/>
      <c r="E255" s="14"/>
      <c r="F255" s="14"/>
      <c r="G255" s="15"/>
      <c r="H255" s="16"/>
      <c r="I255" s="16"/>
      <c r="J255" s="17"/>
      <c r="K255" s="18"/>
      <c r="L255" s="18"/>
      <c r="M255" s="19"/>
      <c r="N255" s="72"/>
      <c r="O255" s="19"/>
      <c r="P255" s="123"/>
    </row>
    <row r="256" spans="1:16" ht="13.5" thickBot="1" x14ac:dyDescent="0.35">
      <c r="A256" s="306" t="s">
        <v>21</v>
      </c>
      <c r="B256" s="307"/>
      <c r="C256" s="307"/>
      <c r="D256" s="307"/>
      <c r="E256" s="307"/>
      <c r="F256" s="308"/>
      <c r="G256" s="20">
        <f>SUM(G249:G255)</f>
        <v>13679200</v>
      </c>
      <c r="H256" s="21"/>
      <c r="I256" s="22"/>
      <c r="J256" s="4">
        <f>SUM(J249:J255)</f>
        <v>100</v>
      </c>
      <c r="K256" s="163">
        <f>SUM(K249:K249)/1</f>
        <v>100</v>
      </c>
      <c r="L256" s="163">
        <f>N256/G256*100</f>
        <v>84.71436195099129</v>
      </c>
      <c r="M256" s="5">
        <f>SUM(M249:M255)</f>
        <v>100</v>
      </c>
      <c r="N256" s="73">
        <f>SUM(N249:N252)</f>
        <v>11588247</v>
      </c>
      <c r="O256" s="4">
        <f>SUM(O249:O255)</f>
        <v>84.71436195099129</v>
      </c>
      <c r="P256" s="180">
        <f>SUM(P249:P252)</f>
        <v>2090953</v>
      </c>
    </row>
    <row r="259" spans="12:13" x14ac:dyDescent="0.25">
      <c r="L259" s="1" t="str">
        <f>L226</f>
        <v>Benteng, 31 Desember 2025</v>
      </c>
    </row>
    <row r="261" spans="12:13" x14ac:dyDescent="0.25">
      <c r="L261" s="1" t="s">
        <v>22</v>
      </c>
    </row>
    <row r="264" spans="12:13" x14ac:dyDescent="0.25">
      <c r="L264" s="2" t="str">
        <f>L93</f>
        <v>NURWAHIDA, S.Sos</v>
      </c>
      <c r="M264" s="2"/>
    </row>
    <row r="265" spans="12:13" x14ac:dyDescent="0.25">
      <c r="L265" s="1" t="str">
        <f>L233</f>
        <v>NIP. 19761231 200701 2 040</v>
      </c>
    </row>
    <row r="274" spans="1:16" ht="13" x14ac:dyDescent="0.3">
      <c r="A274" s="6" t="s">
        <v>26</v>
      </c>
      <c r="B274" s="6" t="s">
        <v>30</v>
      </c>
      <c r="C274" s="6" t="s">
        <v>114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6" ht="13" x14ac:dyDescent="0.3">
      <c r="A275" s="6" t="s">
        <v>32</v>
      </c>
      <c r="B275" s="6" t="s">
        <v>30</v>
      </c>
      <c r="C275" s="6" t="s">
        <v>31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6" ht="13" thickBot="1" x14ac:dyDescent="0.3">
      <c r="E276" s="7"/>
      <c r="F276" s="7"/>
      <c r="G276" s="7"/>
      <c r="H276" s="7"/>
      <c r="I276" s="7"/>
      <c r="J276" s="7"/>
      <c r="K276" s="7"/>
      <c r="L276" s="7"/>
      <c r="M276" s="7" t="str">
        <f>M243</f>
        <v>Keadaan  Desember  2025</v>
      </c>
      <c r="N276" s="7"/>
    </row>
    <row r="277" spans="1:16" ht="13.5" customHeight="1" thickBot="1" x14ac:dyDescent="0.35">
      <c r="A277" s="313" t="s">
        <v>12</v>
      </c>
      <c r="B277" s="316" t="s">
        <v>13</v>
      </c>
      <c r="C277" s="317"/>
      <c r="D277" s="318"/>
      <c r="E277" s="309" t="s">
        <v>14</v>
      </c>
      <c r="F277" s="311"/>
      <c r="G277" s="313" t="s">
        <v>47</v>
      </c>
      <c r="H277" s="313" t="s">
        <v>15</v>
      </c>
      <c r="I277" s="313" t="s">
        <v>16</v>
      </c>
      <c r="J277" s="313" t="s">
        <v>45</v>
      </c>
      <c r="K277" s="306" t="s">
        <v>17</v>
      </c>
      <c r="L277" s="308"/>
      <c r="M277" s="309" t="s">
        <v>3</v>
      </c>
      <c r="N277" s="310"/>
      <c r="O277" s="311"/>
      <c r="P277" s="313" t="s">
        <v>4</v>
      </c>
    </row>
    <row r="278" spans="1:16" ht="13.5" customHeight="1" thickBot="1" x14ac:dyDescent="0.35">
      <c r="A278" s="315"/>
      <c r="B278" s="319"/>
      <c r="C278" s="320"/>
      <c r="D278" s="321"/>
      <c r="E278" s="313" t="s">
        <v>18</v>
      </c>
      <c r="F278" s="313" t="s">
        <v>19</v>
      </c>
      <c r="G278" s="315"/>
      <c r="H278" s="315"/>
      <c r="I278" s="315"/>
      <c r="J278" s="315"/>
      <c r="K278" s="313" t="s">
        <v>8</v>
      </c>
      <c r="L278" s="313" t="s">
        <v>9</v>
      </c>
      <c r="M278" s="313" t="s">
        <v>8</v>
      </c>
      <c r="N278" s="306" t="s">
        <v>9</v>
      </c>
      <c r="O278" s="308"/>
      <c r="P278" s="315"/>
    </row>
    <row r="279" spans="1:16" ht="13.5" thickBot="1" x14ac:dyDescent="0.35">
      <c r="A279" s="314"/>
      <c r="B279" s="322"/>
      <c r="C279" s="323"/>
      <c r="D279" s="324"/>
      <c r="E279" s="314"/>
      <c r="F279" s="314"/>
      <c r="G279" s="314"/>
      <c r="H279" s="314"/>
      <c r="I279" s="314"/>
      <c r="J279" s="314"/>
      <c r="K279" s="314"/>
      <c r="L279" s="314"/>
      <c r="M279" s="314"/>
      <c r="N279" s="8" t="s">
        <v>20</v>
      </c>
      <c r="O279" s="8" t="s">
        <v>10</v>
      </c>
      <c r="P279" s="314"/>
    </row>
    <row r="280" spans="1:16" ht="13.5" thickBot="1" x14ac:dyDescent="0.35">
      <c r="A280" s="9">
        <v>1</v>
      </c>
      <c r="B280" s="300">
        <v>2</v>
      </c>
      <c r="C280" s="301"/>
      <c r="D280" s="302"/>
      <c r="E280" s="10">
        <v>3</v>
      </c>
      <c r="F280" s="10">
        <v>4</v>
      </c>
      <c r="G280" s="10">
        <v>5</v>
      </c>
      <c r="H280" s="10">
        <v>6</v>
      </c>
      <c r="I280" s="10">
        <v>7</v>
      </c>
      <c r="J280" s="10">
        <v>8</v>
      </c>
      <c r="K280" s="10">
        <v>9</v>
      </c>
      <c r="L280" s="10">
        <v>10</v>
      </c>
      <c r="M280" s="10">
        <v>11</v>
      </c>
      <c r="N280" s="10">
        <v>12</v>
      </c>
      <c r="O280" s="10">
        <v>13</v>
      </c>
      <c r="P280" s="10">
        <v>14</v>
      </c>
    </row>
    <row r="281" spans="1:16" ht="13" x14ac:dyDescent="0.3">
      <c r="A281" s="11"/>
      <c r="B281" s="303"/>
      <c r="C281" s="304"/>
      <c r="D281" s="305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2"/>
    </row>
    <row r="282" spans="1:16" ht="13" x14ac:dyDescent="0.25">
      <c r="A282" s="37">
        <v>1</v>
      </c>
      <c r="B282" s="221" t="s">
        <v>115</v>
      </c>
      <c r="C282" s="185"/>
      <c r="D282" s="186"/>
      <c r="E282" s="38"/>
      <c r="F282" s="38"/>
      <c r="G282" s="39">
        <v>3078000</v>
      </c>
      <c r="H282" s="38"/>
      <c r="I282" s="271"/>
      <c r="J282" s="47">
        <f>G282/G290*100</f>
        <v>3.9283528676784494</v>
      </c>
      <c r="K282" s="290">
        <v>100</v>
      </c>
      <c r="L282" s="45">
        <f>N282/G282*100</f>
        <v>47.73391812865497</v>
      </c>
      <c r="M282" s="47">
        <f>J282*K282/100</f>
        <v>3.9283528676784494</v>
      </c>
      <c r="N282" s="71">
        <v>1469250</v>
      </c>
      <c r="O282" s="47">
        <f>J282*L282/100</f>
        <v>1.8751567416623007</v>
      </c>
      <c r="P282" s="125">
        <f>G282-N282</f>
        <v>1608750</v>
      </c>
    </row>
    <row r="283" spans="1:16" ht="13" x14ac:dyDescent="0.25">
      <c r="A283" s="37">
        <v>2</v>
      </c>
      <c r="B283" s="407" t="s">
        <v>116</v>
      </c>
      <c r="C283" s="408"/>
      <c r="D283" s="409"/>
      <c r="E283" s="38"/>
      <c r="F283" s="38"/>
      <c r="G283" s="39">
        <v>53615450</v>
      </c>
      <c r="H283" s="38"/>
      <c r="I283" s="38"/>
      <c r="J283" s="47">
        <f>G283/G290*100</f>
        <v>68.427682507917638</v>
      </c>
      <c r="K283" s="290">
        <v>100</v>
      </c>
      <c r="L283" s="45">
        <f>N283/G283*100</f>
        <v>90.181354441676802</v>
      </c>
      <c r="M283" s="47">
        <f>J283*K283/100</f>
        <v>68.427682507917638</v>
      </c>
      <c r="N283" s="71">
        <v>48351139</v>
      </c>
      <c r="O283" s="47">
        <f>J283*L283/100</f>
        <v>61.709010898690487</v>
      </c>
      <c r="P283" s="125">
        <f>G283-N283</f>
        <v>5264311</v>
      </c>
    </row>
    <row r="284" spans="1:16" x14ac:dyDescent="0.25">
      <c r="A284" s="37">
        <v>3</v>
      </c>
      <c r="B284" s="202" t="s">
        <v>117</v>
      </c>
      <c r="C284" s="189"/>
      <c r="D284" s="188"/>
      <c r="E284" s="42"/>
      <c r="F284" s="42"/>
      <c r="G284" s="39">
        <v>21660000</v>
      </c>
      <c r="H284" s="43"/>
      <c r="I284" s="43"/>
      <c r="J284" s="44">
        <f>G284/G290*100</f>
        <v>27.643964624403907</v>
      </c>
      <c r="K284" s="290">
        <v>100</v>
      </c>
      <c r="L284" s="45">
        <f>N284/G284*100</f>
        <v>91.110083102493078</v>
      </c>
      <c r="M284" s="47">
        <f>J284*K284/100</f>
        <v>27.643964624403907</v>
      </c>
      <c r="N284" s="71">
        <v>19734444</v>
      </c>
      <c r="O284" s="47">
        <f>J284*L284/100</f>
        <v>25.186439142118189</v>
      </c>
      <c r="P284" s="197">
        <f>G284-N284</f>
        <v>1925556</v>
      </c>
    </row>
    <row r="285" spans="1:16" x14ac:dyDescent="0.25">
      <c r="A285" s="37"/>
      <c r="B285" s="359"/>
      <c r="C285" s="360"/>
      <c r="D285" s="361"/>
      <c r="E285" s="42"/>
      <c r="F285" s="42"/>
      <c r="G285" s="39"/>
      <c r="H285" s="43"/>
      <c r="I285" s="43"/>
      <c r="J285" s="44"/>
      <c r="K285" s="45"/>
      <c r="L285" s="45"/>
      <c r="M285" s="47"/>
      <c r="N285" s="71"/>
      <c r="O285" s="47"/>
      <c r="P285" s="125"/>
    </row>
    <row r="286" spans="1:16" x14ac:dyDescent="0.25">
      <c r="A286" s="37"/>
      <c r="B286" s="359"/>
      <c r="C286" s="360"/>
      <c r="D286" s="361"/>
      <c r="E286" s="42"/>
      <c r="F286" s="42"/>
      <c r="G286" s="39"/>
      <c r="H286" s="43"/>
      <c r="I286" s="43"/>
      <c r="J286" s="44"/>
      <c r="K286" s="45"/>
      <c r="L286" s="46"/>
      <c r="M286" s="47"/>
      <c r="N286" s="71"/>
      <c r="O286" s="48"/>
      <c r="P286" s="124"/>
    </row>
    <row r="287" spans="1:16" x14ac:dyDescent="0.25">
      <c r="A287" s="37"/>
      <c r="B287" s="356"/>
      <c r="C287" s="357"/>
      <c r="D287" s="358"/>
      <c r="E287" s="42"/>
      <c r="F287" s="42"/>
      <c r="G287" s="39"/>
      <c r="H287" s="43"/>
      <c r="I287" s="43"/>
      <c r="J287" s="44"/>
      <c r="K287" s="45"/>
      <c r="L287" s="46"/>
      <c r="M287" s="47"/>
      <c r="N287" s="71"/>
      <c r="O287" s="48"/>
      <c r="P287" s="124"/>
    </row>
    <row r="288" spans="1:16" x14ac:dyDescent="0.25">
      <c r="A288" s="37"/>
      <c r="B288" s="356"/>
      <c r="C288" s="357"/>
      <c r="D288" s="358"/>
      <c r="E288" s="42"/>
      <c r="F288" s="42"/>
      <c r="G288" s="39"/>
      <c r="H288" s="43"/>
      <c r="I288" s="43"/>
      <c r="J288" s="44"/>
      <c r="K288" s="45"/>
      <c r="L288" s="46"/>
      <c r="M288" s="47"/>
      <c r="N288" s="71"/>
      <c r="O288" s="48"/>
      <c r="P288" s="124"/>
    </row>
    <row r="289" spans="1:16" ht="13" thickBot="1" x14ac:dyDescent="0.3">
      <c r="A289" s="13"/>
      <c r="B289" s="353"/>
      <c r="C289" s="354"/>
      <c r="D289" s="355"/>
      <c r="E289" s="14"/>
      <c r="F289" s="14"/>
      <c r="G289" s="15"/>
      <c r="H289" s="16"/>
      <c r="I289" s="16"/>
      <c r="J289" s="17"/>
      <c r="K289" s="18"/>
      <c r="L289" s="18"/>
      <c r="M289" s="19"/>
      <c r="N289" s="72"/>
      <c r="O289" s="19"/>
      <c r="P289" s="123"/>
    </row>
    <row r="290" spans="1:16" ht="13.5" thickBot="1" x14ac:dyDescent="0.35">
      <c r="A290" s="306" t="s">
        <v>21</v>
      </c>
      <c r="B290" s="307"/>
      <c r="C290" s="307"/>
      <c r="D290" s="307"/>
      <c r="E290" s="307"/>
      <c r="F290" s="308"/>
      <c r="G290" s="20">
        <f>G282+G283+G284</f>
        <v>78353450</v>
      </c>
      <c r="H290" s="21"/>
      <c r="I290" s="22"/>
      <c r="J290" s="4">
        <f>SUM(J282:J289)</f>
        <v>100</v>
      </c>
      <c r="K290" s="163">
        <f>SUM(K282:K282)/1</f>
        <v>100</v>
      </c>
      <c r="L290" s="163">
        <f>N290/G290*100</f>
        <v>88.770606782470978</v>
      </c>
      <c r="M290" s="5">
        <f>SUM(M282:M289)</f>
        <v>100</v>
      </c>
      <c r="N290" s="73">
        <f>N282+N283+N284</f>
        <v>69554833</v>
      </c>
      <c r="O290" s="4">
        <f>SUM(O282:O289)</f>
        <v>88.770606782470978</v>
      </c>
      <c r="P290" s="180">
        <f>SUM(P282:P284)</f>
        <v>8798617</v>
      </c>
    </row>
    <row r="293" spans="1:16" x14ac:dyDescent="0.25">
      <c r="L293" s="1" t="str">
        <f>L226</f>
        <v>Benteng, 31 Desember 2025</v>
      </c>
    </row>
    <row r="295" spans="1:16" x14ac:dyDescent="0.25">
      <c r="L295" s="1" t="s">
        <v>22</v>
      </c>
    </row>
    <row r="298" spans="1:16" x14ac:dyDescent="0.25">
      <c r="L298" s="2" t="str">
        <f>L93</f>
        <v>NURWAHIDA, S.Sos</v>
      </c>
      <c r="M298" s="2"/>
    </row>
    <row r="299" spans="1:16" x14ac:dyDescent="0.25">
      <c r="L299" s="1" t="str">
        <f>L233</f>
        <v>NIP. 19761231 200701 2 040</v>
      </c>
    </row>
    <row r="310" spans="1:16" ht="13" x14ac:dyDescent="0.3">
      <c r="A310" s="6" t="s">
        <v>26</v>
      </c>
      <c r="B310" s="6" t="s">
        <v>30</v>
      </c>
      <c r="C310" s="6" t="s">
        <v>119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6" ht="13" x14ac:dyDescent="0.3">
      <c r="A311" s="6" t="s">
        <v>32</v>
      </c>
      <c r="B311" s="6" t="s">
        <v>30</v>
      </c>
      <c r="C311" s="6" t="s">
        <v>31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6" ht="13" thickBot="1" x14ac:dyDescent="0.3">
      <c r="E312" s="7"/>
      <c r="F312" s="7"/>
      <c r="G312" s="7"/>
      <c r="H312" s="7"/>
      <c r="I312" s="7"/>
      <c r="J312" s="7"/>
      <c r="K312" s="7"/>
      <c r="L312" s="7"/>
      <c r="M312" s="7" t="str">
        <f>M243</f>
        <v>Keadaan  Desember  2025</v>
      </c>
      <c r="N312" s="7"/>
    </row>
    <row r="313" spans="1:16" ht="13.5" customHeight="1" thickBot="1" x14ac:dyDescent="0.35">
      <c r="A313" s="313" t="s">
        <v>12</v>
      </c>
      <c r="B313" s="316" t="s">
        <v>13</v>
      </c>
      <c r="C313" s="317"/>
      <c r="D313" s="318"/>
      <c r="E313" s="309" t="s">
        <v>14</v>
      </c>
      <c r="F313" s="311"/>
      <c r="G313" s="313" t="s">
        <v>47</v>
      </c>
      <c r="H313" s="313" t="s">
        <v>15</v>
      </c>
      <c r="I313" s="313" t="s">
        <v>16</v>
      </c>
      <c r="J313" s="313" t="s">
        <v>45</v>
      </c>
      <c r="K313" s="306" t="s">
        <v>17</v>
      </c>
      <c r="L313" s="308"/>
      <c r="M313" s="309" t="s">
        <v>3</v>
      </c>
      <c r="N313" s="310"/>
      <c r="O313" s="311"/>
      <c r="P313" s="313" t="s">
        <v>4</v>
      </c>
    </row>
    <row r="314" spans="1:16" ht="13.5" customHeight="1" thickBot="1" x14ac:dyDescent="0.35">
      <c r="A314" s="315"/>
      <c r="B314" s="319"/>
      <c r="C314" s="320"/>
      <c r="D314" s="321"/>
      <c r="E314" s="313" t="s">
        <v>18</v>
      </c>
      <c r="F314" s="313" t="s">
        <v>19</v>
      </c>
      <c r="G314" s="315"/>
      <c r="H314" s="315"/>
      <c r="I314" s="315"/>
      <c r="J314" s="315"/>
      <c r="K314" s="313" t="s">
        <v>8</v>
      </c>
      <c r="L314" s="313" t="s">
        <v>9</v>
      </c>
      <c r="M314" s="313" t="s">
        <v>8</v>
      </c>
      <c r="N314" s="306" t="s">
        <v>9</v>
      </c>
      <c r="O314" s="308"/>
      <c r="P314" s="315"/>
    </row>
    <row r="315" spans="1:16" ht="13.5" thickBot="1" x14ac:dyDescent="0.35">
      <c r="A315" s="314"/>
      <c r="B315" s="322"/>
      <c r="C315" s="323"/>
      <c r="D315" s="324"/>
      <c r="E315" s="314"/>
      <c r="F315" s="314"/>
      <c r="G315" s="314"/>
      <c r="H315" s="314"/>
      <c r="I315" s="314"/>
      <c r="J315" s="314"/>
      <c r="K315" s="314"/>
      <c r="L315" s="314"/>
      <c r="M315" s="314"/>
      <c r="N315" s="8" t="s">
        <v>20</v>
      </c>
      <c r="O315" s="8" t="s">
        <v>10</v>
      </c>
      <c r="P315" s="314"/>
    </row>
    <row r="316" spans="1:16" ht="13.5" thickBot="1" x14ac:dyDescent="0.35">
      <c r="A316" s="9">
        <v>1</v>
      </c>
      <c r="B316" s="300">
        <v>2</v>
      </c>
      <c r="C316" s="301"/>
      <c r="D316" s="302"/>
      <c r="E316" s="10">
        <v>3</v>
      </c>
      <c r="F316" s="10">
        <v>4</v>
      </c>
      <c r="G316" s="10">
        <v>5</v>
      </c>
      <c r="H316" s="10">
        <v>6</v>
      </c>
      <c r="I316" s="10">
        <v>7</v>
      </c>
      <c r="J316" s="10">
        <v>8</v>
      </c>
      <c r="K316" s="10">
        <v>9</v>
      </c>
      <c r="L316" s="10">
        <v>10</v>
      </c>
      <c r="M316" s="10">
        <v>11</v>
      </c>
      <c r="N316" s="10">
        <v>12</v>
      </c>
      <c r="O316" s="10">
        <v>13</v>
      </c>
      <c r="P316" s="10">
        <v>14</v>
      </c>
    </row>
    <row r="317" spans="1:16" ht="13" x14ac:dyDescent="0.3">
      <c r="A317" s="11"/>
      <c r="B317" s="303"/>
      <c r="C317" s="304"/>
      <c r="D317" s="305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2"/>
    </row>
    <row r="318" spans="1:16" ht="13" x14ac:dyDescent="0.25">
      <c r="A318" s="37">
        <v>1</v>
      </c>
      <c r="B318" s="216" t="s">
        <v>120</v>
      </c>
      <c r="C318" s="187"/>
      <c r="D318" s="188"/>
      <c r="E318" s="38"/>
      <c r="F318" s="38"/>
      <c r="G318" s="39">
        <v>12500000</v>
      </c>
      <c r="H318" s="38"/>
      <c r="I318" s="38"/>
      <c r="J318" s="47">
        <f>G318/G327*100</f>
        <v>13.083525225036635</v>
      </c>
      <c r="K318" s="290">
        <v>100</v>
      </c>
      <c r="L318" s="45">
        <f>N318/G318*100</f>
        <v>75.817176000000003</v>
      </c>
      <c r="M318" s="47">
        <f>J318*K318/100</f>
        <v>13.083525225036635</v>
      </c>
      <c r="N318" s="71">
        <v>9477147</v>
      </c>
      <c r="O318" s="47">
        <f>J318*L318/100</f>
        <v>9.9195593468704217</v>
      </c>
      <c r="P318" s="125">
        <f>G318-N318</f>
        <v>3022853</v>
      </c>
    </row>
    <row r="319" spans="1:16" x14ac:dyDescent="0.25">
      <c r="A319" s="37">
        <v>2</v>
      </c>
      <c r="B319" s="202" t="s">
        <v>121</v>
      </c>
      <c r="C319" s="189"/>
      <c r="D319" s="239"/>
      <c r="E319" s="42"/>
      <c r="F319" s="42"/>
      <c r="G319" s="39">
        <v>42130000</v>
      </c>
      <c r="H319" s="43"/>
      <c r="I319" s="43"/>
      <c r="J319" s="44">
        <f>G319/G327*100</f>
        <v>44.096713418463473</v>
      </c>
      <c r="K319" s="290">
        <v>100</v>
      </c>
      <c r="L319" s="45">
        <f>N319/G319*100</f>
        <v>99.954901495371473</v>
      </c>
      <c r="M319" s="47">
        <f>J319*K319/100</f>
        <v>44.096713418463466</v>
      </c>
      <c r="N319" s="71">
        <v>42111000</v>
      </c>
      <c r="O319" s="47">
        <f>J319*L319/100</f>
        <v>44.076826460121417</v>
      </c>
      <c r="P319" s="197">
        <f>G319-N319</f>
        <v>19000</v>
      </c>
    </row>
    <row r="320" spans="1:16" ht="12.5" customHeight="1" x14ac:dyDescent="0.25">
      <c r="A320" s="37"/>
      <c r="B320" s="359" t="s">
        <v>173</v>
      </c>
      <c r="C320" s="360"/>
      <c r="D320" s="361"/>
      <c r="E320" s="42"/>
      <c r="F320" s="42"/>
      <c r="G320" s="39"/>
      <c r="H320" s="43"/>
      <c r="I320" s="43"/>
      <c r="J320" s="44"/>
      <c r="K320" s="45"/>
      <c r="L320" s="45"/>
      <c r="M320" s="47"/>
      <c r="N320" s="71"/>
      <c r="O320" s="47"/>
      <c r="P320" s="125"/>
    </row>
    <row r="321" spans="1:16" ht="12.5" customHeight="1" x14ac:dyDescent="0.25">
      <c r="A321" s="37">
        <v>4</v>
      </c>
      <c r="B321" s="202" t="s">
        <v>121</v>
      </c>
      <c r="C321" s="189"/>
      <c r="D321" s="239"/>
      <c r="E321" s="42"/>
      <c r="F321" s="42"/>
      <c r="G321" s="39">
        <v>33630000</v>
      </c>
      <c r="H321" s="43"/>
      <c r="I321" s="43"/>
      <c r="J321" s="44">
        <f>G321/G327*100</f>
        <v>35.19991626543856</v>
      </c>
      <c r="K321" s="290">
        <v>100</v>
      </c>
      <c r="L321" s="45">
        <f>N321/G321*100</f>
        <v>99.986619090098131</v>
      </c>
      <c r="M321" s="47">
        <f>J321*K321/100</f>
        <v>35.19991626543856</v>
      </c>
      <c r="N321" s="71">
        <v>33625500</v>
      </c>
      <c r="O321" s="47">
        <f>J321*L321/100</f>
        <v>35.195206196357546</v>
      </c>
      <c r="P321" s="125">
        <f>G321-N321</f>
        <v>4500</v>
      </c>
    </row>
    <row r="322" spans="1:16" ht="12.5" customHeight="1" x14ac:dyDescent="0.25">
      <c r="A322" s="37"/>
      <c r="B322" s="359" t="s">
        <v>122</v>
      </c>
      <c r="C322" s="360"/>
      <c r="D322" s="361"/>
      <c r="E322" s="42"/>
      <c r="F322" s="42"/>
      <c r="G322" s="39"/>
      <c r="H322" s="43"/>
      <c r="I322" s="43"/>
      <c r="J322" s="44"/>
      <c r="K322" s="45"/>
      <c r="L322" s="45"/>
      <c r="M322" s="47"/>
      <c r="N322" s="71"/>
      <c r="O322" s="47"/>
      <c r="P322" s="125"/>
    </row>
    <row r="323" spans="1:16" ht="12.5" customHeight="1" x14ac:dyDescent="0.25">
      <c r="A323" s="37">
        <v>5</v>
      </c>
      <c r="B323" s="202" t="s">
        <v>121</v>
      </c>
      <c r="C323" s="189"/>
      <c r="D323" s="239"/>
      <c r="E323" s="42"/>
      <c r="F323" s="42"/>
      <c r="G323" s="39">
        <v>7280000</v>
      </c>
      <c r="H323" s="43"/>
      <c r="I323" s="43"/>
      <c r="J323" s="44">
        <f>G323/G327*100</f>
        <v>7.6198450910613351</v>
      </c>
      <c r="K323" s="290">
        <v>100</v>
      </c>
      <c r="L323" s="45">
        <f>N323/G323*100</f>
        <v>99.711538461538467</v>
      </c>
      <c r="M323" s="47">
        <f>J323*K323/100</f>
        <v>7.6198450910613351</v>
      </c>
      <c r="N323" s="71">
        <v>7259000</v>
      </c>
      <c r="O323" s="47">
        <f>J323*L323/100</f>
        <v>7.5978647686832748</v>
      </c>
      <c r="P323" s="125">
        <f>G323-N323</f>
        <v>21000</v>
      </c>
    </row>
    <row r="324" spans="1:16" ht="12.5" customHeight="1" x14ac:dyDescent="0.25">
      <c r="A324" s="37"/>
      <c r="B324" s="359" t="s">
        <v>168</v>
      </c>
      <c r="C324" s="360"/>
      <c r="D324" s="361"/>
      <c r="E324" s="42"/>
      <c r="F324" s="42"/>
      <c r="G324" s="39"/>
      <c r="H324" s="43"/>
      <c r="I324" s="43"/>
      <c r="J324" s="44"/>
      <c r="K324" s="290"/>
      <c r="L324" s="46"/>
      <c r="M324" s="47"/>
      <c r="N324" s="71"/>
      <c r="O324" s="48"/>
      <c r="P324" s="124"/>
    </row>
    <row r="325" spans="1:16" x14ac:dyDescent="0.25">
      <c r="A325" s="37"/>
      <c r="B325" s="356"/>
      <c r="C325" s="357"/>
      <c r="D325" s="358"/>
      <c r="E325" s="42"/>
      <c r="F325" s="42"/>
      <c r="G325" s="39"/>
      <c r="H325" s="43"/>
      <c r="I325" s="43"/>
      <c r="J325" s="44"/>
      <c r="K325" s="45"/>
      <c r="L325" s="46"/>
      <c r="M325" s="47"/>
      <c r="N325" s="71"/>
      <c r="O325" s="48"/>
      <c r="P325" s="124"/>
    </row>
    <row r="326" spans="1:16" ht="13" thickBot="1" x14ac:dyDescent="0.3">
      <c r="A326" s="13"/>
      <c r="B326" s="353"/>
      <c r="C326" s="354"/>
      <c r="D326" s="355"/>
      <c r="E326" s="14"/>
      <c r="F326" s="14"/>
      <c r="G326" s="15"/>
      <c r="H326" s="16"/>
      <c r="I326" s="16"/>
      <c r="J326" s="17"/>
      <c r="K326" s="18"/>
      <c r="L326" s="18"/>
      <c r="M326" s="19"/>
      <c r="N326" s="72"/>
      <c r="O326" s="19"/>
      <c r="P326" s="123"/>
    </row>
    <row r="327" spans="1:16" ht="13.5" thickBot="1" x14ac:dyDescent="0.35">
      <c r="A327" s="306" t="s">
        <v>21</v>
      </c>
      <c r="B327" s="307"/>
      <c r="C327" s="307"/>
      <c r="D327" s="307"/>
      <c r="E327" s="307"/>
      <c r="F327" s="308"/>
      <c r="G327" s="20">
        <f>SUM(G318:G324)</f>
        <v>95540000</v>
      </c>
      <c r="H327" s="21"/>
      <c r="I327" s="22"/>
      <c r="J327" s="4">
        <f>SUM(J318:J326)</f>
        <v>100</v>
      </c>
      <c r="K327" s="163" t="e">
        <f>SUM(#REF!)/1</f>
        <v>#REF!</v>
      </c>
      <c r="L327" s="163">
        <f>N327/G327*100</f>
        <v>96.789456772032651</v>
      </c>
      <c r="M327" s="5">
        <f>SUM(M318:M326)</f>
        <v>100</v>
      </c>
      <c r="N327" s="73">
        <f>SUM(N318:N323)</f>
        <v>92472647</v>
      </c>
      <c r="O327" s="4">
        <f>SUM(O318:O326)</f>
        <v>96.789456772032665</v>
      </c>
      <c r="P327" s="180">
        <f>SUM(P318:P324)</f>
        <v>3067353</v>
      </c>
    </row>
    <row r="330" spans="1:16" x14ac:dyDescent="0.25">
      <c r="L330" s="1" t="str">
        <f>L226</f>
        <v>Benteng, 31 Desember 2025</v>
      </c>
    </row>
    <row r="332" spans="1:16" x14ac:dyDescent="0.25">
      <c r="L332" s="1" t="s">
        <v>22</v>
      </c>
    </row>
    <row r="335" spans="1:16" x14ac:dyDescent="0.25">
      <c r="L335" s="2" t="str">
        <f>L93</f>
        <v>NURWAHIDA, S.Sos</v>
      </c>
      <c r="M335" s="2"/>
    </row>
    <row r="336" spans="1:16" x14ac:dyDescent="0.25">
      <c r="L336" s="1" t="str">
        <f>L233</f>
        <v>NIP. 19761231 200701 2 040</v>
      </c>
    </row>
    <row r="347" spans="1:16" ht="13" x14ac:dyDescent="0.3">
      <c r="A347" s="6" t="s">
        <v>26</v>
      </c>
      <c r="B347" s="6" t="s">
        <v>30</v>
      </c>
      <c r="C347" s="6" t="s">
        <v>165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6" ht="13" x14ac:dyDescent="0.3">
      <c r="A348" s="6" t="s">
        <v>32</v>
      </c>
      <c r="B348" s="6" t="s">
        <v>30</v>
      </c>
      <c r="C348" s="6" t="s">
        <v>31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6" ht="13" thickBot="1" x14ac:dyDescent="0.3">
      <c r="E349" s="7"/>
      <c r="F349" s="7"/>
      <c r="G349" s="7"/>
      <c r="H349" s="7"/>
      <c r="I349" s="7"/>
      <c r="J349" s="7"/>
      <c r="K349" s="7"/>
      <c r="L349" s="7"/>
      <c r="M349" s="7" t="str">
        <f>M312</f>
        <v>Keadaan  Desember  2025</v>
      </c>
      <c r="N349" s="7"/>
    </row>
    <row r="350" spans="1:16" ht="13.5" customHeight="1" thickBot="1" x14ac:dyDescent="0.35">
      <c r="A350" s="313" t="s">
        <v>12</v>
      </c>
      <c r="B350" s="316" t="s">
        <v>13</v>
      </c>
      <c r="C350" s="317"/>
      <c r="D350" s="318"/>
      <c r="E350" s="309" t="s">
        <v>14</v>
      </c>
      <c r="F350" s="311"/>
      <c r="G350" s="313" t="s">
        <v>47</v>
      </c>
      <c r="H350" s="313" t="s">
        <v>15</v>
      </c>
      <c r="I350" s="313" t="s">
        <v>16</v>
      </c>
      <c r="J350" s="313" t="s">
        <v>45</v>
      </c>
      <c r="K350" s="306" t="s">
        <v>17</v>
      </c>
      <c r="L350" s="308"/>
      <c r="M350" s="309" t="s">
        <v>3</v>
      </c>
      <c r="N350" s="310"/>
      <c r="O350" s="311"/>
      <c r="P350" s="313" t="s">
        <v>4</v>
      </c>
    </row>
    <row r="351" spans="1:16" ht="13.5" customHeight="1" thickBot="1" x14ac:dyDescent="0.35">
      <c r="A351" s="315"/>
      <c r="B351" s="319"/>
      <c r="C351" s="320"/>
      <c r="D351" s="321"/>
      <c r="E351" s="313" t="s">
        <v>18</v>
      </c>
      <c r="F351" s="313" t="s">
        <v>19</v>
      </c>
      <c r="G351" s="315"/>
      <c r="H351" s="315"/>
      <c r="I351" s="315"/>
      <c r="J351" s="315"/>
      <c r="K351" s="313" t="s">
        <v>8</v>
      </c>
      <c r="L351" s="313" t="s">
        <v>9</v>
      </c>
      <c r="M351" s="313" t="s">
        <v>8</v>
      </c>
      <c r="N351" s="306" t="s">
        <v>9</v>
      </c>
      <c r="O351" s="308"/>
      <c r="P351" s="315"/>
    </row>
    <row r="352" spans="1:16" ht="13.5" thickBot="1" x14ac:dyDescent="0.35">
      <c r="A352" s="314"/>
      <c r="B352" s="322"/>
      <c r="C352" s="323"/>
      <c r="D352" s="324"/>
      <c r="E352" s="314"/>
      <c r="F352" s="314"/>
      <c r="G352" s="314"/>
      <c r="H352" s="314"/>
      <c r="I352" s="314"/>
      <c r="J352" s="314"/>
      <c r="K352" s="314"/>
      <c r="L352" s="314"/>
      <c r="M352" s="314"/>
      <c r="N352" s="8" t="s">
        <v>20</v>
      </c>
      <c r="O352" s="8" t="s">
        <v>10</v>
      </c>
      <c r="P352" s="314"/>
    </row>
    <row r="353" spans="1:16" ht="13.5" thickBot="1" x14ac:dyDescent="0.35">
      <c r="A353" s="9">
        <v>1</v>
      </c>
      <c r="B353" s="300">
        <v>2</v>
      </c>
      <c r="C353" s="301"/>
      <c r="D353" s="302"/>
      <c r="E353" s="10">
        <v>3</v>
      </c>
      <c r="F353" s="10">
        <v>4</v>
      </c>
      <c r="G353" s="10">
        <v>5</v>
      </c>
      <c r="H353" s="10">
        <v>6</v>
      </c>
      <c r="I353" s="10">
        <v>7</v>
      </c>
      <c r="J353" s="10">
        <v>8</v>
      </c>
      <c r="K353" s="10">
        <v>9</v>
      </c>
      <c r="L353" s="10">
        <v>10</v>
      </c>
      <c r="M353" s="10">
        <v>11</v>
      </c>
      <c r="N353" s="10">
        <v>12</v>
      </c>
      <c r="O353" s="10">
        <v>13</v>
      </c>
      <c r="P353" s="10">
        <v>14</v>
      </c>
    </row>
    <row r="354" spans="1:16" ht="13" x14ac:dyDescent="0.3">
      <c r="A354" s="11"/>
      <c r="B354" s="303"/>
      <c r="C354" s="304"/>
      <c r="D354" s="305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2"/>
    </row>
    <row r="355" spans="1:16" ht="13" x14ac:dyDescent="0.25">
      <c r="A355" s="37">
        <v>1</v>
      </c>
      <c r="B355" s="398" t="s">
        <v>164</v>
      </c>
      <c r="C355" s="399"/>
      <c r="D355" s="400"/>
      <c r="E355" s="38"/>
      <c r="F355" s="38"/>
      <c r="G355" s="39">
        <v>14690000</v>
      </c>
      <c r="H355" s="38"/>
      <c r="I355" s="38"/>
      <c r="J355" s="47">
        <f>G355/G362*100</f>
        <v>15.873358906477931</v>
      </c>
      <c r="K355" s="45">
        <v>100</v>
      </c>
      <c r="L355" s="45">
        <f>N355/G355*100</f>
        <v>95.302920353982302</v>
      </c>
      <c r="M355" s="47">
        <f>J355*K355/100</f>
        <v>15.873358906477931</v>
      </c>
      <c r="N355" s="71">
        <v>13999999</v>
      </c>
      <c r="O355" s="47">
        <f>J355*L355/100</f>
        <v>15.127774596142418</v>
      </c>
      <c r="P355" s="125">
        <f>G355-N355</f>
        <v>690001</v>
      </c>
    </row>
    <row r="356" spans="1:16" x14ac:dyDescent="0.25">
      <c r="A356" s="37"/>
      <c r="B356" s="202" t="s">
        <v>231</v>
      </c>
      <c r="C356" s="189"/>
      <c r="D356" s="239"/>
      <c r="E356" s="42"/>
      <c r="F356" s="42"/>
      <c r="G356" s="39">
        <v>4400000</v>
      </c>
      <c r="H356" s="43"/>
      <c r="I356" s="43"/>
      <c r="J356" s="44">
        <f>G356/G362*100</f>
        <v>4.75444378410503</v>
      </c>
      <c r="K356" s="45">
        <v>100</v>
      </c>
      <c r="L356" s="45">
        <f>N356/G356*100</f>
        <v>100</v>
      </c>
      <c r="M356" s="47">
        <f>J356*K356/100</f>
        <v>4.75444378410503</v>
      </c>
      <c r="N356" s="71">
        <v>4400000</v>
      </c>
      <c r="O356" s="47">
        <f>J356*L356/100</f>
        <v>4.75444378410503</v>
      </c>
      <c r="P356" s="197">
        <f>G356-N356</f>
        <v>0</v>
      </c>
    </row>
    <row r="357" spans="1:16" x14ac:dyDescent="0.25">
      <c r="A357" s="37"/>
      <c r="B357" s="359" t="s">
        <v>232</v>
      </c>
      <c r="C357" s="360"/>
      <c r="D357" s="361"/>
      <c r="E357" s="42"/>
      <c r="F357" s="42"/>
      <c r="G357" s="39">
        <v>9000000</v>
      </c>
      <c r="H357" s="43"/>
      <c r="I357" s="43"/>
      <c r="J357" s="44">
        <f>G357/G362*100</f>
        <v>9.7249986493057428</v>
      </c>
      <c r="K357" s="45">
        <v>100</v>
      </c>
      <c r="L357" s="45">
        <f>N357/G357*100</f>
        <v>100</v>
      </c>
      <c r="M357" s="47">
        <f>J357*K357/100</f>
        <v>9.7249986493057428</v>
      </c>
      <c r="N357" s="71">
        <v>9000000</v>
      </c>
      <c r="O357" s="47">
        <f>J357*L357/100</f>
        <v>9.7249986493057428</v>
      </c>
      <c r="P357" s="125">
        <f>G357-N357</f>
        <v>0</v>
      </c>
    </row>
    <row r="358" spans="1:16" x14ac:dyDescent="0.25">
      <c r="A358" s="37"/>
      <c r="B358" s="202" t="s">
        <v>233</v>
      </c>
      <c r="C358" s="189"/>
      <c r="D358" s="239"/>
      <c r="E358" s="42"/>
      <c r="F358" s="42"/>
      <c r="G358" s="39">
        <v>60500000</v>
      </c>
      <c r="H358" s="43"/>
      <c r="I358" s="43"/>
      <c r="J358" s="44">
        <f>G358/G362*100</f>
        <v>65.373602031444165</v>
      </c>
      <c r="K358" s="45">
        <v>100</v>
      </c>
      <c r="L358" s="45">
        <f>N358/G358*100</f>
        <v>100</v>
      </c>
      <c r="M358" s="47">
        <f>J358*K358/100</f>
        <v>65.373602031444165</v>
      </c>
      <c r="N358" s="71">
        <v>60500000</v>
      </c>
      <c r="O358" s="47">
        <f>J358*L358/100</f>
        <v>65.373602031444165</v>
      </c>
      <c r="P358" s="125">
        <f>G358-N358</f>
        <v>0</v>
      </c>
    </row>
    <row r="359" spans="1:16" x14ac:dyDescent="0.25">
      <c r="A359" s="37"/>
      <c r="B359" s="359" t="s">
        <v>234</v>
      </c>
      <c r="C359" s="360"/>
      <c r="D359" s="361"/>
      <c r="E359" s="42"/>
      <c r="F359" s="42"/>
      <c r="G359" s="39">
        <v>3955000</v>
      </c>
      <c r="H359" s="43"/>
      <c r="I359" s="43"/>
      <c r="J359" s="44">
        <f>G359/G362*100</f>
        <v>4.2735966286671347</v>
      </c>
      <c r="K359" s="45">
        <v>100</v>
      </c>
      <c r="L359" s="45">
        <f>N359/G359*100</f>
        <v>89.529709228824274</v>
      </c>
      <c r="M359" s="47">
        <f>J359*K359/100</f>
        <v>4.2735966286671347</v>
      </c>
      <c r="N359" s="71">
        <v>3540900</v>
      </c>
      <c r="O359" s="47">
        <f>J359*L359/100</f>
        <v>3.8261386352585225</v>
      </c>
      <c r="P359" s="125">
        <f>G359-N359</f>
        <v>414100</v>
      </c>
    </row>
    <row r="360" spans="1:16" x14ac:dyDescent="0.25">
      <c r="A360" s="37"/>
      <c r="B360" s="356"/>
      <c r="C360" s="357"/>
      <c r="D360" s="358"/>
      <c r="E360" s="42"/>
      <c r="F360" s="42"/>
      <c r="G360" s="39"/>
      <c r="H360" s="43"/>
      <c r="I360" s="43"/>
      <c r="J360" s="44"/>
      <c r="K360" s="45"/>
      <c r="L360" s="46"/>
      <c r="M360" s="47"/>
      <c r="N360" s="71"/>
      <c r="O360" s="48"/>
      <c r="P360" s="124"/>
    </row>
    <row r="361" spans="1:16" ht="13" thickBot="1" x14ac:dyDescent="0.3">
      <c r="A361" s="13"/>
      <c r="B361" s="353"/>
      <c r="C361" s="354"/>
      <c r="D361" s="355"/>
      <c r="E361" s="14"/>
      <c r="F361" s="14"/>
      <c r="G361" s="15"/>
      <c r="H361" s="16"/>
      <c r="I361" s="16"/>
      <c r="J361" s="17"/>
      <c r="K361" s="18"/>
      <c r="L361" s="18"/>
      <c r="M361" s="19"/>
      <c r="N361" s="72"/>
      <c r="O361" s="19"/>
      <c r="P361" s="123"/>
    </row>
    <row r="362" spans="1:16" ht="13.5" thickBot="1" x14ac:dyDescent="0.35">
      <c r="A362" s="306" t="s">
        <v>21</v>
      </c>
      <c r="B362" s="307"/>
      <c r="C362" s="307"/>
      <c r="D362" s="307"/>
      <c r="E362" s="307"/>
      <c r="F362" s="308"/>
      <c r="G362" s="20">
        <f>SUM(G355:G361)</f>
        <v>92545000</v>
      </c>
      <c r="H362" s="21"/>
      <c r="I362" s="22"/>
      <c r="J362" s="4">
        <f>SUM(J355:J361)</f>
        <v>100</v>
      </c>
      <c r="K362" s="163">
        <f>SUM(K355:K355)/1</f>
        <v>100</v>
      </c>
      <c r="L362" s="163">
        <f>N362/G362*100</f>
        <v>98.806957696255864</v>
      </c>
      <c r="M362" s="5">
        <f>SUM(M355:M361)</f>
        <v>100</v>
      </c>
      <c r="N362" s="73">
        <f>SUM(N355:N361)</f>
        <v>91440899</v>
      </c>
      <c r="O362" s="4">
        <f>SUM(O355:O361)</f>
        <v>98.806957696255878</v>
      </c>
      <c r="P362" s="180">
        <f>SUM(P355:P361)</f>
        <v>1104101</v>
      </c>
    </row>
    <row r="365" spans="1:16" x14ac:dyDescent="0.25">
      <c r="L365" s="1" t="str">
        <f>L226</f>
        <v>Benteng, 31 Desember 2025</v>
      </c>
    </row>
    <row r="367" spans="1:16" ht="15.5" x14ac:dyDescent="0.35">
      <c r="H367" s="274"/>
      <c r="L367" s="1" t="s">
        <v>22</v>
      </c>
    </row>
    <row r="370" spans="1:15" x14ac:dyDescent="0.25">
      <c r="L370" s="2" t="str">
        <f>L335</f>
        <v>NURWAHIDA, S.Sos</v>
      </c>
      <c r="M370" s="2"/>
    </row>
    <row r="371" spans="1:15" x14ac:dyDescent="0.25">
      <c r="L371" s="1" t="str">
        <f>L336</f>
        <v>NIP. 19761231 200701 2 040</v>
      </c>
      <c r="M371" s="2"/>
    </row>
    <row r="372" spans="1:15" x14ac:dyDescent="0.25">
      <c r="M372" s="2"/>
    </row>
    <row r="373" spans="1:15" x14ac:dyDescent="0.25">
      <c r="M373" s="2"/>
    </row>
    <row r="374" spans="1:15" x14ac:dyDescent="0.25">
      <c r="M374" s="2"/>
    </row>
    <row r="375" spans="1:15" x14ac:dyDescent="0.25">
      <c r="M375" s="2"/>
    </row>
    <row r="376" spans="1:15" x14ac:dyDescent="0.25">
      <c r="M376" s="2"/>
    </row>
    <row r="377" spans="1:15" x14ac:dyDescent="0.25">
      <c r="M377" s="2"/>
    </row>
    <row r="378" spans="1:15" x14ac:dyDescent="0.25">
      <c r="M378" s="2"/>
    </row>
    <row r="379" spans="1:15" x14ac:dyDescent="0.25">
      <c r="M379" s="2"/>
    </row>
    <row r="380" spans="1:15" x14ac:dyDescent="0.25">
      <c r="M380" s="2"/>
    </row>
    <row r="381" spans="1:15" x14ac:dyDescent="0.25">
      <c r="M381" s="2"/>
    </row>
    <row r="382" spans="1:15" x14ac:dyDescent="0.25">
      <c r="M382" s="2"/>
    </row>
    <row r="383" spans="1:15" ht="13" x14ac:dyDescent="0.3">
      <c r="A383" s="6" t="s">
        <v>26</v>
      </c>
      <c r="B383" s="6" t="s">
        <v>30</v>
      </c>
      <c r="C383" s="6" t="s">
        <v>126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3" x14ac:dyDescent="0.3">
      <c r="A384" s="6" t="s">
        <v>32</v>
      </c>
      <c r="B384" s="6" t="s">
        <v>30</v>
      </c>
      <c r="C384" s="6" t="s">
        <v>31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6" ht="13" thickBot="1" x14ac:dyDescent="0.3">
      <c r="E385" s="7"/>
      <c r="F385" s="7"/>
      <c r="G385" s="7"/>
      <c r="H385" s="7"/>
      <c r="I385" s="7"/>
      <c r="J385" s="7"/>
      <c r="K385" s="7"/>
      <c r="L385" s="7"/>
      <c r="M385" s="7" t="str">
        <f>M39</f>
        <v>Keadaan  Desember  2025</v>
      </c>
      <c r="N385" s="7"/>
    </row>
    <row r="386" spans="1:16" ht="13.5" customHeight="1" thickBot="1" x14ac:dyDescent="0.35">
      <c r="A386" s="313" t="s">
        <v>12</v>
      </c>
      <c r="B386" s="316" t="s">
        <v>13</v>
      </c>
      <c r="C386" s="317"/>
      <c r="D386" s="318"/>
      <c r="E386" s="309" t="s">
        <v>14</v>
      </c>
      <c r="F386" s="311"/>
      <c r="G386" s="313" t="s">
        <v>47</v>
      </c>
      <c r="H386" s="313" t="s">
        <v>15</v>
      </c>
      <c r="I386" s="313" t="s">
        <v>16</v>
      </c>
      <c r="J386" s="313" t="s">
        <v>45</v>
      </c>
      <c r="K386" s="306" t="s">
        <v>17</v>
      </c>
      <c r="L386" s="308"/>
      <c r="M386" s="309" t="s">
        <v>3</v>
      </c>
      <c r="N386" s="310"/>
      <c r="O386" s="311"/>
      <c r="P386" s="312" t="s">
        <v>4</v>
      </c>
    </row>
    <row r="387" spans="1:16" ht="13.5" customHeight="1" thickBot="1" x14ac:dyDescent="0.35">
      <c r="A387" s="315"/>
      <c r="B387" s="319"/>
      <c r="C387" s="320"/>
      <c r="D387" s="321"/>
      <c r="E387" s="313" t="s">
        <v>18</v>
      </c>
      <c r="F387" s="313" t="s">
        <v>19</v>
      </c>
      <c r="G387" s="315"/>
      <c r="H387" s="315"/>
      <c r="I387" s="315"/>
      <c r="J387" s="315"/>
      <c r="K387" s="313" t="s">
        <v>8</v>
      </c>
      <c r="L387" s="313" t="s">
        <v>9</v>
      </c>
      <c r="M387" s="313" t="s">
        <v>8</v>
      </c>
      <c r="N387" s="306" t="s">
        <v>9</v>
      </c>
      <c r="O387" s="308"/>
      <c r="P387" s="312"/>
    </row>
    <row r="388" spans="1:16" ht="13.5" thickBot="1" x14ac:dyDescent="0.35">
      <c r="A388" s="314"/>
      <c r="B388" s="322"/>
      <c r="C388" s="323"/>
      <c r="D388" s="324"/>
      <c r="E388" s="314"/>
      <c r="F388" s="314"/>
      <c r="G388" s="314"/>
      <c r="H388" s="314"/>
      <c r="I388" s="314"/>
      <c r="J388" s="314"/>
      <c r="K388" s="314"/>
      <c r="L388" s="314"/>
      <c r="M388" s="314"/>
      <c r="N388" s="8" t="s">
        <v>20</v>
      </c>
      <c r="O388" s="8" t="s">
        <v>10</v>
      </c>
      <c r="P388" s="312"/>
    </row>
    <row r="389" spans="1:16" ht="13.5" thickBot="1" x14ac:dyDescent="0.35">
      <c r="A389" s="9">
        <v>1</v>
      </c>
      <c r="B389" s="300">
        <v>2</v>
      </c>
      <c r="C389" s="301"/>
      <c r="D389" s="302"/>
      <c r="E389" s="10">
        <v>3</v>
      </c>
      <c r="F389" s="10">
        <v>4</v>
      </c>
      <c r="G389" s="10">
        <v>5</v>
      </c>
      <c r="H389" s="10">
        <v>6</v>
      </c>
      <c r="I389" s="10">
        <v>7</v>
      </c>
      <c r="J389" s="10">
        <v>8</v>
      </c>
      <c r="K389" s="10">
        <v>9</v>
      </c>
      <c r="L389" s="10">
        <v>10</v>
      </c>
      <c r="M389" s="10">
        <v>11</v>
      </c>
      <c r="N389" s="10">
        <v>12</v>
      </c>
      <c r="O389" s="10">
        <v>13</v>
      </c>
      <c r="P389" s="10">
        <v>14</v>
      </c>
    </row>
    <row r="390" spans="1:16" ht="13" x14ac:dyDescent="0.3">
      <c r="A390" s="11"/>
      <c r="B390" s="303"/>
      <c r="C390" s="304"/>
      <c r="D390" s="305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2"/>
    </row>
    <row r="391" spans="1:16" x14ac:dyDescent="0.25">
      <c r="A391" s="37">
        <v>1</v>
      </c>
      <c r="B391" s="137" t="s">
        <v>156</v>
      </c>
      <c r="C391" s="137"/>
      <c r="D391" s="203"/>
      <c r="E391" s="14"/>
      <c r="F391" s="14"/>
      <c r="G391" s="15">
        <v>30000000</v>
      </c>
      <c r="H391" s="16"/>
      <c r="I391" s="16"/>
      <c r="J391" s="33">
        <f>G391/G395*100</f>
        <v>26.086956521739129</v>
      </c>
      <c r="K391" s="33">
        <f>N391/G391*100</f>
        <v>100</v>
      </c>
      <c r="L391" s="33">
        <f>N391/G391*100</f>
        <v>100</v>
      </c>
      <c r="M391" s="47">
        <f>J391*K391/100</f>
        <v>26.086956521739129</v>
      </c>
      <c r="N391" s="74">
        <v>30000000</v>
      </c>
      <c r="O391" s="47">
        <f>J391*L391/100</f>
        <v>26.086956521739129</v>
      </c>
      <c r="P391" s="125">
        <f>G391-N391</f>
        <v>0</v>
      </c>
    </row>
    <row r="392" spans="1:16" x14ac:dyDescent="0.25">
      <c r="A392" s="37">
        <v>2</v>
      </c>
      <c r="B392" s="137" t="s">
        <v>208</v>
      </c>
      <c r="C392" s="137"/>
      <c r="D392" s="203"/>
      <c r="E392" s="42"/>
      <c r="F392" s="42"/>
      <c r="G392" s="39">
        <v>85000000</v>
      </c>
      <c r="H392" s="16"/>
      <c r="I392" s="16"/>
      <c r="J392" s="35">
        <f>G392/G395*100</f>
        <v>73.91304347826086</v>
      </c>
      <c r="K392" s="33">
        <v>100</v>
      </c>
      <c r="L392" s="33">
        <f>N392/G392*100</f>
        <v>99.9</v>
      </c>
      <c r="M392" s="47">
        <f>J392*K392/100</f>
        <v>73.91304347826086</v>
      </c>
      <c r="N392" s="74">
        <v>84915000</v>
      </c>
      <c r="O392" s="47">
        <f>J392*L392/100</f>
        <v>73.839130434782604</v>
      </c>
      <c r="P392" s="125">
        <f>G392-N392</f>
        <v>85000</v>
      </c>
    </row>
    <row r="393" spans="1:16" x14ac:dyDescent="0.25">
      <c r="A393" s="37"/>
      <c r="C393" s="40"/>
      <c r="D393" s="41"/>
      <c r="E393" s="42"/>
      <c r="F393" s="42"/>
      <c r="G393" s="39"/>
      <c r="H393" s="16"/>
      <c r="I393" s="16"/>
      <c r="J393" s="35"/>
      <c r="K393" s="33"/>
      <c r="L393" s="33"/>
      <c r="M393" s="35"/>
      <c r="N393" s="74"/>
      <c r="O393" s="35"/>
      <c r="P393" s="125"/>
    </row>
    <row r="394" spans="1:16" ht="13" thickBot="1" x14ac:dyDescent="0.3">
      <c r="A394" s="13"/>
      <c r="B394" s="50"/>
      <c r="C394" s="51"/>
      <c r="D394" s="52"/>
      <c r="E394" s="14"/>
      <c r="F394" s="14"/>
      <c r="G394" s="15"/>
      <c r="H394" s="16"/>
      <c r="I394" s="16"/>
      <c r="J394" s="17"/>
      <c r="K394" s="18"/>
      <c r="L394" s="18"/>
      <c r="M394" s="19"/>
      <c r="N394" s="15"/>
      <c r="O394" s="19"/>
      <c r="P394" s="138"/>
    </row>
    <row r="395" spans="1:16" ht="13.5" thickBot="1" x14ac:dyDescent="0.35">
      <c r="A395" s="306" t="s">
        <v>21</v>
      </c>
      <c r="B395" s="307"/>
      <c r="C395" s="307"/>
      <c r="D395" s="307"/>
      <c r="E395" s="307"/>
      <c r="F395" s="308"/>
      <c r="G395" s="20">
        <f>SUM(G391:G394)</f>
        <v>115000000</v>
      </c>
      <c r="H395" s="21"/>
      <c r="I395" s="22"/>
      <c r="J395" s="4">
        <f>SUM(J391:J394)</f>
        <v>99.999999999999986</v>
      </c>
      <c r="K395" s="165">
        <f>SUM(K391:K393)/5</f>
        <v>40</v>
      </c>
      <c r="L395" s="165">
        <f>N395/G395*100</f>
        <v>99.926086956521743</v>
      </c>
      <c r="M395" s="166">
        <f>SUM(M391:M393)</f>
        <v>99.999999999999986</v>
      </c>
      <c r="N395" s="20">
        <f>SUM(N391:N392)</f>
        <v>114915000</v>
      </c>
      <c r="O395" s="166">
        <f>SUM(O391:O393)</f>
        <v>99.926086956521729</v>
      </c>
      <c r="P395" s="167">
        <f>SUM(P391:P393)</f>
        <v>85000</v>
      </c>
    </row>
    <row r="396" spans="1:16" x14ac:dyDescent="0.25">
      <c r="L396" s="142"/>
      <c r="M396" s="142"/>
    </row>
    <row r="397" spans="1:16" x14ac:dyDescent="0.25">
      <c r="L397" s="142" t="str">
        <f>L226</f>
        <v>Benteng, 31 Desember 2025</v>
      </c>
      <c r="M397" s="142"/>
      <c r="N397" s="142"/>
    </row>
    <row r="399" spans="1:16" x14ac:dyDescent="0.25">
      <c r="L399" s="1" t="s">
        <v>22</v>
      </c>
    </row>
    <row r="402" spans="12:12" x14ac:dyDescent="0.25">
      <c r="L402" s="142" t="str">
        <f>L335</f>
        <v>NURWAHIDA, S.Sos</v>
      </c>
    </row>
    <row r="403" spans="12:12" x14ac:dyDescent="0.25">
      <c r="L403" s="1" t="str">
        <f>L336</f>
        <v>NIP. 19761231 200701 2 040</v>
      </c>
    </row>
    <row r="420" spans="1:16" ht="13" x14ac:dyDescent="0.3">
      <c r="A420" s="6" t="s">
        <v>26</v>
      </c>
      <c r="B420" s="6" t="s">
        <v>30</v>
      </c>
      <c r="C420" s="6" t="s">
        <v>228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6" ht="13" x14ac:dyDescent="0.3">
      <c r="A421" s="6" t="s">
        <v>32</v>
      </c>
      <c r="B421" s="6" t="s">
        <v>30</v>
      </c>
      <c r="C421" s="6" t="s">
        <v>31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6" ht="13" thickBot="1" x14ac:dyDescent="0.3">
      <c r="E422" s="7"/>
      <c r="F422" s="7"/>
      <c r="G422" s="7"/>
      <c r="H422" s="7"/>
      <c r="I422" s="7"/>
      <c r="J422" s="7"/>
      <c r="K422" s="7"/>
      <c r="L422" s="7"/>
      <c r="M422" s="7" t="str">
        <f>M385</f>
        <v>Keadaan  Desember  2025</v>
      </c>
      <c r="N422" s="7"/>
    </row>
    <row r="423" spans="1:16" ht="13.5" customHeight="1" thickBot="1" x14ac:dyDescent="0.35">
      <c r="A423" s="313" t="s">
        <v>12</v>
      </c>
      <c r="B423" s="316" t="s">
        <v>13</v>
      </c>
      <c r="C423" s="317"/>
      <c r="D423" s="318"/>
      <c r="E423" s="309" t="s">
        <v>14</v>
      </c>
      <c r="F423" s="311"/>
      <c r="G423" s="313" t="s">
        <v>47</v>
      </c>
      <c r="H423" s="313" t="s">
        <v>15</v>
      </c>
      <c r="I423" s="313" t="s">
        <v>16</v>
      </c>
      <c r="J423" s="313" t="s">
        <v>45</v>
      </c>
      <c r="K423" s="306" t="s">
        <v>17</v>
      </c>
      <c r="L423" s="308"/>
      <c r="M423" s="309" t="s">
        <v>3</v>
      </c>
      <c r="N423" s="310"/>
      <c r="O423" s="311"/>
      <c r="P423" s="313" t="s">
        <v>4</v>
      </c>
    </row>
    <row r="424" spans="1:16" ht="13.5" customHeight="1" thickBot="1" x14ac:dyDescent="0.35">
      <c r="A424" s="315"/>
      <c r="B424" s="319"/>
      <c r="C424" s="320"/>
      <c r="D424" s="321"/>
      <c r="E424" s="313" t="s">
        <v>18</v>
      </c>
      <c r="F424" s="313" t="s">
        <v>19</v>
      </c>
      <c r="G424" s="315"/>
      <c r="H424" s="315"/>
      <c r="I424" s="315"/>
      <c r="J424" s="315"/>
      <c r="K424" s="313" t="s">
        <v>8</v>
      </c>
      <c r="L424" s="313" t="s">
        <v>9</v>
      </c>
      <c r="M424" s="313" t="s">
        <v>8</v>
      </c>
      <c r="N424" s="306" t="s">
        <v>9</v>
      </c>
      <c r="O424" s="308"/>
      <c r="P424" s="315"/>
    </row>
    <row r="425" spans="1:16" ht="13.5" thickBot="1" x14ac:dyDescent="0.35">
      <c r="A425" s="314"/>
      <c r="B425" s="322"/>
      <c r="C425" s="323"/>
      <c r="D425" s="324"/>
      <c r="E425" s="314"/>
      <c r="F425" s="314"/>
      <c r="G425" s="314"/>
      <c r="H425" s="314"/>
      <c r="I425" s="314"/>
      <c r="J425" s="314"/>
      <c r="K425" s="314"/>
      <c r="L425" s="314"/>
      <c r="M425" s="314"/>
      <c r="N425" s="8" t="s">
        <v>20</v>
      </c>
      <c r="O425" s="8" t="s">
        <v>10</v>
      </c>
      <c r="P425" s="314"/>
    </row>
    <row r="426" spans="1:16" ht="13.5" thickBot="1" x14ac:dyDescent="0.35">
      <c r="A426" s="9">
        <v>1</v>
      </c>
      <c r="B426" s="300">
        <v>2</v>
      </c>
      <c r="C426" s="301"/>
      <c r="D426" s="302"/>
      <c r="E426" s="10">
        <v>3</v>
      </c>
      <c r="F426" s="10">
        <v>4</v>
      </c>
      <c r="G426" s="10">
        <v>5</v>
      </c>
      <c r="H426" s="10">
        <v>6</v>
      </c>
      <c r="I426" s="10">
        <v>7</v>
      </c>
      <c r="J426" s="10">
        <v>8</v>
      </c>
      <c r="K426" s="10">
        <v>9</v>
      </c>
      <c r="L426" s="10">
        <v>10</v>
      </c>
      <c r="M426" s="10">
        <v>11</v>
      </c>
      <c r="N426" s="10">
        <v>12</v>
      </c>
      <c r="O426" s="10">
        <v>13</v>
      </c>
      <c r="P426" s="10">
        <v>14</v>
      </c>
    </row>
    <row r="427" spans="1:16" ht="13" x14ac:dyDescent="0.3">
      <c r="A427" s="11"/>
      <c r="B427" s="303"/>
      <c r="C427" s="304"/>
      <c r="D427" s="305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2"/>
    </row>
    <row r="428" spans="1:16" ht="13" x14ac:dyDescent="0.25">
      <c r="A428" s="37">
        <v>1</v>
      </c>
      <c r="B428" s="398" t="s">
        <v>229</v>
      </c>
      <c r="C428" s="399"/>
      <c r="D428" s="400"/>
      <c r="E428" s="38"/>
      <c r="F428" s="38"/>
      <c r="G428" s="39">
        <v>35150000</v>
      </c>
      <c r="H428" s="38"/>
      <c r="I428" s="38"/>
      <c r="J428" s="47">
        <f>G428/G435*100</f>
        <v>100</v>
      </c>
      <c r="K428" s="45">
        <v>100</v>
      </c>
      <c r="L428" s="33">
        <f>N428/G428*100</f>
        <v>100</v>
      </c>
      <c r="M428" s="47">
        <f>J428*K428/100</f>
        <v>100</v>
      </c>
      <c r="N428" s="71">
        <v>35150000</v>
      </c>
      <c r="O428" s="47">
        <f>J428*L428/100</f>
        <v>100</v>
      </c>
      <c r="P428" s="125">
        <f>G428-N428</f>
        <v>0</v>
      </c>
    </row>
    <row r="429" spans="1:16" x14ac:dyDescent="0.25">
      <c r="A429" s="37"/>
      <c r="B429" s="202" t="s">
        <v>230</v>
      </c>
      <c r="C429" s="189"/>
      <c r="D429" s="239"/>
      <c r="E429" s="42"/>
      <c r="F429" s="42"/>
      <c r="G429" s="39"/>
      <c r="H429" s="43"/>
      <c r="I429" s="43"/>
      <c r="J429" s="44"/>
      <c r="K429" s="45"/>
      <c r="L429" s="45"/>
      <c r="M429" s="47"/>
      <c r="N429" s="71"/>
      <c r="O429" s="47"/>
      <c r="P429" s="197"/>
    </row>
    <row r="430" spans="1:16" x14ac:dyDescent="0.25">
      <c r="A430" s="37"/>
      <c r="B430" s="359"/>
      <c r="C430" s="360"/>
      <c r="D430" s="361"/>
      <c r="E430" s="42"/>
      <c r="F430" s="42"/>
      <c r="G430" s="39"/>
      <c r="H430" s="43"/>
      <c r="I430" s="43"/>
      <c r="J430" s="44"/>
      <c r="K430" s="45"/>
      <c r="L430" s="45"/>
      <c r="M430" s="47"/>
      <c r="N430" s="71"/>
      <c r="O430" s="47"/>
      <c r="P430" s="125"/>
    </row>
    <row r="431" spans="1:16" x14ac:dyDescent="0.25">
      <c r="A431" s="37"/>
      <c r="B431" s="202"/>
      <c r="C431" s="189"/>
      <c r="D431" s="239"/>
      <c r="E431" s="42"/>
      <c r="F431" s="42"/>
      <c r="G431" s="39"/>
      <c r="H431" s="43"/>
      <c r="I431" s="43"/>
      <c r="J431" s="44"/>
      <c r="K431" s="45"/>
      <c r="L431" s="46"/>
      <c r="M431" s="47"/>
      <c r="N431" s="71"/>
      <c r="O431" s="48"/>
      <c r="P431" s="125"/>
    </row>
    <row r="432" spans="1:16" x14ac:dyDescent="0.25">
      <c r="A432" s="37"/>
      <c r="B432" s="359"/>
      <c r="C432" s="360"/>
      <c r="D432" s="361"/>
      <c r="E432" s="42"/>
      <c r="F432" s="42"/>
      <c r="G432" s="39"/>
      <c r="H432" s="43"/>
      <c r="I432" s="43"/>
      <c r="J432" s="44"/>
      <c r="K432" s="45"/>
      <c r="L432" s="46"/>
      <c r="M432" s="47"/>
      <c r="N432" s="71"/>
      <c r="O432" s="48"/>
      <c r="P432" s="124"/>
    </row>
    <row r="433" spans="1:16" x14ac:dyDescent="0.25">
      <c r="A433" s="37"/>
      <c r="B433" s="356"/>
      <c r="C433" s="357"/>
      <c r="D433" s="358"/>
      <c r="E433" s="42"/>
      <c r="F433" s="42"/>
      <c r="G433" s="39"/>
      <c r="H433" s="43"/>
      <c r="I433" s="43"/>
      <c r="J433" s="44"/>
      <c r="K433" s="45"/>
      <c r="L433" s="46"/>
      <c r="M433" s="47"/>
      <c r="N433" s="71"/>
      <c r="O433" s="48"/>
      <c r="P433" s="124"/>
    </row>
    <row r="434" spans="1:16" ht="13" thickBot="1" x14ac:dyDescent="0.3">
      <c r="A434" s="13"/>
      <c r="B434" s="353"/>
      <c r="C434" s="354"/>
      <c r="D434" s="355"/>
      <c r="E434" s="14"/>
      <c r="F434" s="14"/>
      <c r="G434" s="15"/>
      <c r="H434" s="16"/>
      <c r="I434" s="16"/>
      <c r="J434" s="17"/>
      <c r="K434" s="18"/>
      <c r="L434" s="18"/>
      <c r="M434" s="19"/>
      <c r="N434" s="72"/>
      <c r="O434" s="19"/>
      <c r="P434" s="123"/>
    </row>
    <row r="435" spans="1:16" ht="13.5" thickBot="1" x14ac:dyDescent="0.35">
      <c r="A435" s="306" t="s">
        <v>21</v>
      </c>
      <c r="B435" s="307"/>
      <c r="C435" s="307"/>
      <c r="D435" s="307"/>
      <c r="E435" s="307"/>
      <c r="F435" s="308"/>
      <c r="G435" s="20">
        <f>SUM(G428:G434)</f>
        <v>35150000</v>
      </c>
      <c r="H435" s="21"/>
      <c r="I435" s="22"/>
      <c r="J435" s="4">
        <f>SUM(J428:J434)</f>
        <v>100</v>
      </c>
      <c r="K435" s="163">
        <f>SUM(K428:K428)/1</f>
        <v>100</v>
      </c>
      <c r="L435" s="163">
        <f>N435/G435*100</f>
        <v>100</v>
      </c>
      <c r="M435" s="5">
        <f>SUM(M428:M434)</f>
        <v>100</v>
      </c>
      <c r="N435" s="73">
        <f>SUM(N428:N434)</f>
        <v>35150000</v>
      </c>
      <c r="O435" s="4">
        <f>SUM(O428:O434)</f>
        <v>100</v>
      </c>
      <c r="P435" s="180">
        <f>SUM(P428:P434)</f>
        <v>0</v>
      </c>
    </row>
    <row r="438" spans="1:16" x14ac:dyDescent="0.25">
      <c r="L438" s="1" t="str">
        <f>L226</f>
        <v>Benteng, 31 Desember 2025</v>
      </c>
    </row>
    <row r="440" spans="1:16" ht="15.5" x14ac:dyDescent="0.35">
      <c r="H440" s="274"/>
      <c r="L440" s="1" t="s">
        <v>22</v>
      </c>
    </row>
    <row r="443" spans="1:16" x14ac:dyDescent="0.25">
      <c r="L443" s="2" t="str">
        <f>L335</f>
        <v>NURWAHIDA, S.Sos</v>
      </c>
      <c r="M443" s="2"/>
    </row>
    <row r="444" spans="1:16" x14ac:dyDescent="0.25">
      <c r="L444" s="142" t="str">
        <f>L336</f>
        <v>NIP. 19761231 200701 2 040</v>
      </c>
      <c r="M444" s="2"/>
    </row>
    <row r="445" spans="1:16" x14ac:dyDescent="0.25">
      <c r="M445" s="2"/>
    </row>
    <row r="446" spans="1:16" x14ac:dyDescent="0.25">
      <c r="M446" s="2"/>
    </row>
    <row r="456" spans="1:16" ht="13" x14ac:dyDescent="0.3">
      <c r="A456" s="6" t="s">
        <v>26</v>
      </c>
      <c r="B456" s="6" t="s">
        <v>30</v>
      </c>
      <c r="C456" s="6" t="s">
        <v>212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6" ht="13" x14ac:dyDescent="0.3">
      <c r="A457" s="6" t="s">
        <v>32</v>
      </c>
      <c r="B457" s="6" t="s">
        <v>30</v>
      </c>
      <c r="C457" s="6" t="s">
        <v>31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6" ht="13" thickBot="1" x14ac:dyDescent="0.3">
      <c r="E458" s="7"/>
      <c r="F458" s="7"/>
      <c r="G458" s="7"/>
      <c r="H458" s="7"/>
      <c r="I458" s="7"/>
      <c r="J458" s="7"/>
      <c r="K458" s="7"/>
      <c r="L458" s="7"/>
      <c r="M458" s="7" t="str">
        <f>M422</f>
        <v>Keadaan  Desember  2025</v>
      </c>
      <c r="N458" s="7"/>
    </row>
    <row r="459" spans="1:16" ht="13.5" customHeight="1" thickBot="1" x14ac:dyDescent="0.35">
      <c r="A459" s="313" t="s">
        <v>12</v>
      </c>
      <c r="B459" s="316" t="s">
        <v>13</v>
      </c>
      <c r="C459" s="317"/>
      <c r="D459" s="318"/>
      <c r="E459" s="309" t="s">
        <v>14</v>
      </c>
      <c r="F459" s="311"/>
      <c r="G459" s="313" t="s">
        <v>47</v>
      </c>
      <c r="H459" s="313" t="s">
        <v>15</v>
      </c>
      <c r="I459" s="313" t="s">
        <v>16</v>
      </c>
      <c r="J459" s="313" t="s">
        <v>45</v>
      </c>
      <c r="K459" s="306" t="s">
        <v>17</v>
      </c>
      <c r="L459" s="308"/>
      <c r="M459" s="309" t="s">
        <v>3</v>
      </c>
      <c r="N459" s="310"/>
      <c r="O459" s="311"/>
      <c r="P459" s="313" t="s">
        <v>4</v>
      </c>
    </row>
    <row r="460" spans="1:16" ht="13.5" customHeight="1" thickBot="1" x14ac:dyDescent="0.35">
      <c r="A460" s="315"/>
      <c r="B460" s="319"/>
      <c r="C460" s="320"/>
      <c r="D460" s="321"/>
      <c r="E460" s="313" t="s">
        <v>18</v>
      </c>
      <c r="F460" s="313" t="s">
        <v>19</v>
      </c>
      <c r="G460" s="315"/>
      <c r="H460" s="315"/>
      <c r="I460" s="315"/>
      <c r="J460" s="315"/>
      <c r="K460" s="313" t="s">
        <v>8</v>
      </c>
      <c r="L460" s="313" t="s">
        <v>9</v>
      </c>
      <c r="M460" s="313" t="s">
        <v>8</v>
      </c>
      <c r="N460" s="306" t="s">
        <v>9</v>
      </c>
      <c r="O460" s="308"/>
      <c r="P460" s="315"/>
    </row>
    <row r="461" spans="1:16" ht="13.5" thickBot="1" x14ac:dyDescent="0.35">
      <c r="A461" s="314"/>
      <c r="B461" s="322"/>
      <c r="C461" s="323"/>
      <c r="D461" s="324"/>
      <c r="E461" s="314"/>
      <c r="F461" s="314"/>
      <c r="G461" s="314"/>
      <c r="H461" s="314"/>
      <c r="I461" s="314"/>
      <c r="J461" s="314"/>
      <c r="K461" s="314"/>
      <c r="L461" s="314"/>
      <c r="M461" s="314"/>
      <c r="N461" s="8" t="s">
        <v>20</v>
      </c>
      <c r="O461" s="8" t="s">
        <v>10</v>
      </c>
      <c r="P461" s="314"/>
    </row>
    <row r="462" spans="1:16" ht="13.5" thickBot="1" x14ac:dyDescent="0.35">
      <c r="A462" s="9">
        <v>1</v>
      </c>
      <c r="B462" s="300">
        <v>2</v>
      </c>
      <c r="C462" s="301"/>
      <c r="D462" s="302"/>
      <c r="E462" s="10">
        <v>3</v>
      </c>
      <c r="F462" s="10">
        <v>4</v>
      </c>
      <c r="G462" s="10">
        <v>5</v>
      </c>
      <c r="H462" s="10">
        <v>6</v>
      </c>
      <c r="I462" s="10">
        <v>7</v>
      </c>
      <c r="J462" s="10">
        <v>8</v>
      </c>
      <c r="K462" s="10">
        <v>9</v>
      </c>
      <c r="L462" s="10">
        <v>10</v>
      </c>
      <c r="M462" s="10">
        <v>11</v>
      </c>
      <c r="N462" s="10">
        <v>12</v>
      </c>
      <c r="O462" s="10">
        <v>13</v>
      </c>
      <c r="P462" s="10">
        <v>14</v>
      </c>
    </row>
    <row r="463" spans="1:16" ht="13" x14ac:dyDescent="0.3">
      <c r="A463" s="11"/>
      <c r="B463" s="303"/>
      <c r="C463" s="304"/>
      <c r="D463" s="305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2"/>
    </row>
    <row r="464" spans="1:16" ht="13" x14ac:dyDescent="0.25">
      <c r="A464" s="37">
        <v>1</v>
      </c>
      <c r="B464" s="398" t="s">
        <v>213</v>
      </c>
      <c r="C464" s="399"/>
      <c r="D464" s="400"/>
      <c r="E464" s="38"/>
      <c r="F464" s="38"/>
      <c r="G464" s="39">
        <v>1200000</v>
      </c>
      <c r="H464" s="38"/>
      <c r="I464" s="38"/>
      <c r="J464" s="47">
        <f>G464/G471*100</f>
        <v>12.820512820512819</v>
      </c>
      <c r="K464" s="33">
        <f>N464/G464*100</f>
        <v>100</v>
      </c>
      <c r="L464" s="33">
        <f>N464/G464*100</f>
        <v>100</v>
      </c>
      <c r="M464" s="47">
        <f>J464*K464/100</f>
        <v>12.820512820512819</v>
      </c>
      <c r="N464" s="71">
        <v>1200000</v>
      </c>
      <c r="O464" s="47">
        <f>J464*L464/100</f>
        <v>12.820512820512819</v>
      </c>
      <c r="P464" s="125">
        <f>G464-N464</f>
        <v>0</v>
      </c>
    </row>
    <row r="465" spans="1:16" x14ac:dyDescent="0.25">
      <c r="A465" s="37"/>
      <c r="B465" s="202"/>
      <c r="C465" s="189"/>
      <c r="D465" s="239"/>
      <c r="E465" s="42"/>
      <c r="F465" s="42"/>
      <c r="G465" s="39"/>
      <c r="H465" s="43"/>
      <c r="I465" s="43"/>
      <c r="J465" s="44"/>
      <c r="K465" s="45"/>
      <c r="L465" s="45"/>
      <c r="M465" s="47"/>
      <c r="N465" s="71"/>
      <c r="O465" s="47"/>
      <c r="P465" s="197"/>
    </row>
    <row r="466" spans="1:16" ht="12.5" customHeight="1" x14ac:dyDescent="0.25">
      <c r="A466" s="37">
        <v>2</v>
      </c>
      <c r="B466" s="359" t="s">
        <v>227</v>
      </c>
      <c r="C466" s="360"/>
      <c r="D466" s="361"/>
      <c r="E466" s="42"/>
      <c r="F466" s="42"/>
      <c r="G466" s="39">
        <v>8160000</v>
      </c>
      <c r="H466" s="43"/>
      <c r="I466" s="43"/>
      <c r="J466" s="44">
        <f>G466/G471*100</f>
        <v>87.179487179487182</v>
      </c>
      <c r="K466" s="33">
        <f>N466/G466*100</f>
        <v>100</v>
      </c>
      <c r="L466" s="33">
        <f>N466/G466*100</f>
        <v>100</v>
      </c>
      <c r="M466" s="47">
        <f>J466*K466/100</f>
        <v>87.179487179487182</v>
      </c>
      <c r="N466" s="71">
        <v>8160000</v>
      </c>
      <c r="O466" s="47">
        <f>J466*L466/100</f>
        <v>87.179487179487182</v>
      </c>
      <c r="P466" s="125">
        <f>G466-N466</f>
        <v>0</v>
      </c>
    </row>
    <row r="467" spans="1:16" x14ac:dyDescent="0.25">
      <c r="A467" s="37"/>
      <c r="B467" s="202"/>
      <c r="C467" s="189"/>
      <c r="D467" s="239"/>
      <c r="E467" s="42"/>
      <c r="F467" s="42"/>
      <c r="G467" s="39"/>
      <c r="H467" s="43"/>
      <c r="I467" s="43"/>
      <c r="J467" s="44"/>
      <c r="K467" s="45"/>
      <c r="L467" s="46"/>
      <c r="M467" s="47"/>
      <c r="N467" s="71"/>
      <c r="O467" s="48"/>
      <c r="P467" s="125"/>
    </row>
    <row r="468" spans="1:16" x14ac:dyDescent="0.25">
      <c r="A468" s="37"/>
      <c r="B468" s="359"/>
      <c r="C468" s="360"/>
      <c r="D468" s="361"/>
      <c r="E468" s="42"/>
      <c r="F468" s="42"/>
      <c r="G468" s="39"/>
      <c r="H468" s="43"/>
      <c r="I468" s="43"/>
      <c r="J468" s="44"/>
      <c r="K468" s="45"/>
      <c r="L468" s="46"/>
      <c r="M468" s="47"/>
      <c r="N468" s="71"/>
      <c r="O468" s="48"/>
      <c r="P468" s="124"/>
    </row>
    <row r="469" spans="1:16" x14ac:dyDescent="0.25">
      <c r="A469" s="37"/>
      <c r="B469" s="356"/>
      <c r="C469" s="357"/>
      <c r="D469" s="358"/>
      <c r="E469" s="42"/>
      <c r="F469" s="42"/>
      <c r="G469" s="39"/>
      <c r="H469" s="43"/>
      <c r="I469" s="43"/>
      <c r="J469" s="44"/>
      <c r="K469" s="45"/>
      <c r="L469" s="46"/>
      <c r="M469" s="47"/>
      <c r="N469" s="71"/>
      <c r="O469" s="48"/>
      <c r="P469" s="124"/>
    </row>
    <row r="470" spans="1:16" ht="13" thickBot="1" x14ac:dyDescent="0.3">
      <c r="A470" s="13"/>
      <c r="B470" s="353"/>
      <c r="C470" s="354"/>
      <c r="D470" s="355"/>
      <c r="E470" s="14"/>
      <c r="F470" s="14"/>
      <c r="G470" s="15"/>
      <c r="H470" s="16"/>
      <c r="I470" s="16"/>
      <c r="J470" s="17"/>
      <c r="K470" s="18"/>
      <c r="L470" s="18"/>
      <c r="M470" s="19"/>
      <c r="N470" s="72"/>
      <c r="O470" s="19"/>
      <c r="P470" s="123"/>
    </row>
    <row r="471" spans="1:16" ht="13.5" thickBot="1" x14ac:dyDescent="0.35">
      <c r="A471" s="306" t="s">
        <v>21</v>
      </c>
      <c r="B471" s="307"/>
      <c r="C471" s="307"/>
      <c r="D471" s="307"/>
      <c r="E471" s="307"/>
      <c r="F471" s="308"/>
      <c r="G471" s="20">
        <f>SUM(G464:G470)</f>
        <v>9360000</v>
      </c>
      <c r="H471" s="21"/>
      <c r="I471" s="22"/>
      <c r="J471" s="4">
        <f>SUM(J464:J470)</f>
        <v>100</v>
      </c>
      <c r="K471" s="163">
        <f>SUM(K464:K464)/1</f>
        <v>100</v>
      </c>
      <c r="L471" s="163">
        <f>N471/G471*100</f>
        <v>100</v>
      </c>
      <c r="M471" s="5">
        <f>SUM(M464:M470)</f>
        <v>100</v>
      </c>
      <c r="N471" s="73">
        <f>SUM(N464:N470)</f>
        <v>9360000</v>
      </c>
      <c r="O471" s="4">
        <f>SUM(O464:O470)</f>
        <v>100</v>
      </c>
      <c r="P471" s="180">
        <f>SUM(P464:P470)</f>
        <v>0</v>
      </c>
    </row>
    <row r="474" spans="1:16" x14ac:dyDescent="0.25">
      <c r="L474" s="1" t="str">
        <f>L226</f>
        <v>Benteng, 31 Desember 2025</v>
      </c>
    </row>
    <row r="476" spans="1:16" ht="15.5" x14ac:dyDescent="0.35">
      <c r="H476" s="274"/>
      <c r="L476" s="1" t="s">
        <v>22</v>
      </c>
    </row>
    <row r="479" spans="1:16" x14ac:dyDescent="0.25">
      <c r="L479" s="2" t="str">
        <f>L335</f>
        <v>NURWAHIDA, S.Sos</v>
      </c>
      <c r="M479" s="2"/>
    </row>
    <row r="480" spans="1:16" x14ac:dyDescent="0.25">
      <c r="L480" s="1" t="str">
        <f>L336</f>
        <v>NIP. 19761231 200701 2 040</v>
      </c>
      <c r="M480" s="2"/>
    </row>
    <row r="481" spans="13:13" x14ac:dyDescent="0.25">
      <c r="M481" s="2"/>
    </row>
    <row r="482" spans="13:13" x14ac:dyDescent="0.25">
      <c r="M482" s="2"/>
    </row>
    <row r="499" spans="12:15" x14ac:dyDescent="0.25">
      <c r="L499" s="2"/>
      <c r="M499" s="2"/>
      <c r="O499" s="2"/>
    </row>
    <row r="500" spans="12:15" x14ac:dyDescent="0.25">
      <c r="L500" s="142"/>
      <c r="M500" s="2"/>
      <c r="O500" s="2"/>
    </row>
  </sheetData>
  <mergeCells count="344">
    <mergeCell ref="B462:D462"/>
    <mergeCell ref="B463:D463"/>
    <mergeCell ref="B464:D464"/>
    <mergeCell ref="B466:D466"/>
    <mergeCell ref="B468:D468"/>
    <mergeCell ref="B469:D469"/>
    <mergeCell ref="B470:D470"/>
    <mergeCell ref="A471:F471"/>
    <mergeCell ref="G459:G461"/>
    <mergeCell ref="H459:H461"/>
    <mergeCell ref="I459:I461"/>
    <mergeCell ref="J459:J461"/>
    <mergeCell ref="K459:L459"/>
    <mergeCell ref="M459:O459"/>
    <mergeCell ref="P459:P461"/>
    <mergeCell ref="K460:K461"/>
    <mergeCell ref="L460:L461"/>
    <mergeCell ref="M460:M461"/>
    <mergeCell ref="N460:O460"/>
    <mergeCell ref="B427:D427"/>
    <mergeCell ref="B428:D428"/>
    <mergeCell ref="B430:D430"/>
    <mergeCell ref="B432:D432"/>
    <mergeCell ref="B433:D433"/>
    <mergeCell ref="B434:D434"/>
    <mergeCell ref="A435:F435"/>
    <mergeCell ref="A459:A461"/>
    <mergeCell ref="B459:D461"/>
    <mergeCell ref="E459:F459"/>
    <mergeCell ref="F460:F461"/>
    <mergeCell ref="E460:E461"/>
    <mergeCell ref="P386:P388"/>
    <mergeCell ref="K387:K388"/>
    <mergeCell ref="L387:L388"/>
    <mergeCell ref="M387:M388"/>
    <mergeCell ref="N387:O387"/>
    <mergeCell ref="A395:F395"/>
    <mergeCell ref="A423:A425"/>
    <mergeCell ref="B423:D425"/>
    <mergeCell ref="E423:F423"/>
    <mergeCell ref="G423:G425"/>
    <mergeCell ref="H423:H425"/>
    <mergeCell ref="I423:I425"/>
    <mergeCell ref="J423:J425"/>
    <mergeCell ref="K423:L423"/>
    <mergeCell ref="M423:O423"/>
    <mergeCell ref="P423:P425"/>
    <mergeCell ref="K424:K425"/>
    <mergeCell ref="L424:L425"/>
    <mergeCell ref="M424:M425"/>
    <mergeCell ref="N424:O424"/>
    <mergeCell ref="A386:A388"/>
    <mergeCell ref="B386:D388"/>
    <mergeCell ref="E386:F386"/>
    <mergeCell ref="G386:G388"/>
    <mergeCell ref="H386:H388"/>
    <mergeCell ref="I386:I388"/>
    <mergeCell ref="J386:J388"/>
    <mergeCell ref="K386:L386"/>
    <mergeCell ref="M386:O386"/>
    <mergeCell ref="B359:D359"/>
    <mergeCell ref="B360:D360"/>
    <mergeCell ref="B361:D361"/>
    <mergeCell ref="B281:D281"/>
    <mergeCell ref="G350:G352"/>
    <mergeCell ref="H350:H352"/>
    <mergeCell ref="I350:I352"/>
    <mergeCell ref="J350:J352"/>
    <mergeCell ref="K350:L350"/>
    <mergeCell ref="M350:O350"/>
    <mergeCell ref="F314:F315"/>
    <mergeCell ref="E314:E315"/>
    <mergeCell ref="K313:L313"/>
    <mergeCell ref="M313:O313"/>
    <mergeCell ref="E245:E246"/>
    <mergeCell ref="B326:D326"/>
    <mergeCell ref="A244:A246"/>
    <mergeCell ref="A151:F151"/>
    <mergeCell ref="B147:D147"/>
    <mergeCell ref="B146:D146"/>
    <mergeCell ref="B144:D145"/>
    <mergeCell ref="B143:D143"/>
    <mergeCell ref="B142:D142"/>
    <mergeCell ref="F278:F279"/>
    <mergeCell ref="A313:A315"/>
    <mergeCell ref="B313:D315"/>
    <mergeCell ref="E313:F313"/>
    <mergeCell ref="A277:A279"/>
    <mergeCell ref="B283:D283"/>
    <mergeCell ref="F213:F214"/>
    <mergeCell ref="B289:D289"/>
    <mergeCell ref="B288:D288"/>
    <mergeCell ref="B287:D287"/>
    <mergeCell ref="B248:D248"/>
    <mergeCell ref="B247:D247"/>
    <mergeCell ref="B253:D253"/>
    <mergeCell ref="A223:F223"/>
    <mergeCell ref="B219:D219"/>
    <mergeCell ref="P244:P246"/>
    <mergeCell ref="P350:P352"/>
    <mergeCell ref="K351:K352"/>
    <mergeCell ref="L351:L352"/>
    <mergeCell ref="M351:M352"/>
    <mergeCell ref="N351:O351"/>
    <mergeCell ref="N278:O278"/>
    <mergeCell ref="M278:M279"/>
    <mergeCell ref="L278:L279"/>
    <mergeCell ref="K278:K279"/>
    <mergeCell ref="P313:P315"/>
    <mergeCell ref="K314:K315"/>
    <mergeCell ref="L314:L315"/>
    <mergeCell ref="M314:M315"/>
    <mergeCell ref="N314:O314"/>
    <mergeCell ref="P277:P279"/>
    <mergeCell ref="M277:O277"/>
    <mergeCell ref="K277:L277"/>
    <mergeCell ref="N245:O245"/>
    <mergeCell ref="M245:M246"/>
    <mergeCell ref="L245:L246"/>
    <mergeCell ref="K245:K246"/>
    <mergeCell ref="M244:O244"/>
    <mergeCell ref="K244:L244"/>
    <mergeCell ref="J277:J279"/>
    <mergeCell ref="B355:D355"/>
    <mergeCell ref="B357:D357"/>
    <mergeCell ref="J313:J315"/>
    <mergeCell ref="B280:D280"/>
    <mergeCell ref="A327:F327"/>
    <mergeCell ref="A256:F256"/>
    <mergeCell ref="B255:D255"/>
    <mergeCell ref="B254:D254"/>
    <mergeCell ref="I277:I279"/>
    <mergeCell ref="H277:H279"/>
    <mergeCell ref="G277:G279"/>
    <mergeCell ref="G313:G315"/>
    <mergeCell ref="H313:H315"/>
    <mergeCell ref="I313:I315"/>
    <mergeCell ref="B353:D353"/>
    <mergeCell ref="F351:F352"/>
    <mergeCell ref="E351:E352"/>
    <mergeCell ref="E350:F350"/>
    <mergeCell ref="B350:D352"/>
    <mergeCell ref="B277:D279"/>
    <mergeCell ref="A350:A352"/>
    <mergeCell ref="K175:L175"/>
    <mergeCell ref="K138:L138"/>
    <mergeCell ref="M175:O175"/>
    <mergeCell ref="M176:M177"/>
    <mergeCell ref="N176:O176"/>
    <mergeCell ref="M139:M140"/>
    <mergeCell ref="K139:K140"/>
    <mergeCell ref="L139:L140"/>
    <mergeCell ref="K176:K177"/>
    <mergeCell ref="B17:D17"/>
    <mergeCell ref="A183:F183"/>
    <mergeCell ref="H138:H140"/>
    <mergeCell ref="B43:D43"/>
    <mergeCell ref="B19:D19"/>
    <mergeCell ref="B24:D24"/>
    <mergeCell ref="K103:K104"/>
    <mergeCell ref="L103:L104"/>
    <mergeCell ref="M103:M104"/>
    <mergeCell ref="B141:D141"/>
    <mergeCell ref="B18:D18"/>
    <mergeCell ref="B113:D113"/>
    <mergeCell ref="B112:D112"/>
    <mergeCell ref="B110:D110"/>
    <mergeCell ref="B108:D108"/>
    <mergeCell ref="B44:D44"/>
    <mergeCell ref="E72:E73"/>
    <mergeCell ref="E71:F71"/>
    <mergeCell ref="B71:D73"/>
    <mergeCell ref="A71:A73"/>
    <mergeCell ref="A102:A104"/>
    <mergeCell ref="B52:D52"/>
    <mergeCell ref="B50:D50"/>
    <mergeCell ref="B48:D48"/>
    <mergeCell ref="E9:F9"/>
    <mergeCell ref="F10:F11"/>
    <mergeCell ref="E10:E11"/>
    <mergeCell ref="P175:P177"/>
    <mergeCell ref="M138:O138"/>
    <mergeCell ref="M212:O212"/>
    <mergeCell ref="K213:K214"/>
    <mergeCell ref="P138:P140"/>
    <mergeCell ref="P212:P214"/>
    <mergeCell ref="A25:F25"/>
    <mergeCell ref="B21:D21"/>
    <mergeCell ref="B22:D22"/>
    <mergeCell ref="B23:D23"/>
    <mergeCell ref="E213:E214"/>
    <mergeCell ref="E212:F212"/>
    <mergeCell ref="B212:D214"/>
    <mergeCell ref="A212:A214"/>
    <mergeCell ref="B47:D47"/>
    <mergeCell ref="A53:F53"/>
    <mergeCell ref="B51:D51"/>
    <mergeCell ref="B111:D111"/>
    <mergeCell ref="B109:D109"/>
    <mergeCell ref="A175:A177"/>
    <mergeCell ref="B75:D75"/>
    <mergeCell ref="B218:D218"/>
    <mergeCell ref="B175:D177"/>
    <mergeCell ref="B148:D148"/>
    <mergeCell ref="A1:O1"/>
    <mergeCell ref="A2:O2"/>
    <mergeCell ref="A3:O3"/>
    <mergeCell ref="A40:A42"/>
    <mergeCell ref="E40:F40"/>
    <mergeCell ref="J40:J42"/>
    <mergeCell ref="M9:O9"/>
    <mergeCell ref="A9:A11"/>
    <mergeCell ref="B9:D11"/>
    <mergeCell ref="K40:L40"/>
    <mergeCell ref="K41:K42"/>
    <mergeCell ref="L41:L42"/>
    <mergeCell ref="G40:G42"/>
    <mergeCell ref="I40:I42"/>
    <mergeCell ref="B12:D12"/>
    <mergeCell ref="B13:D13"/>
    <mergeCell ref="B20:D20"/>
    <mergeCell ref="B16:D16"/>
    <mergeCell ref="F41:F42"/>
    <mergeCell ref="E41:E42"/>
    <mergeCell ref="B40:D42"/>
    <mergeCell ref="P102:P104"/>
    <mergeCell ref="K72:K73"/>
    <mergeCell ref="L72:L73"/>
    <mergeCell ref="J102:J104"/>
    <mergeCell ref="I212:I214"/>
    <mergeCell ref="J212:J214"/>
    <mergeCell ref="K212:L212"/>
    <mergeCell ref="H212:H214"/>
    <mergeCell ref="N139:O139"/>
    <mergeCell ref="J138:J140"/>
    <mergeCell ref="I175:I177"/>
    <mergeCell ref="N72:O72"/>
    <mergeCell ref="J71:J73"/>
    <mergeCell ref="K71:L71"/>
    <mergeCell ref="M71:O71"/>
    <mergeCell ref="L176:L177"/>
    <mergeCell ref="N103:O103"/>
    <mergeCell ref="H175:H177"/>
    <mergeCell ref="J175:J177"/>
    <mergeCell ref="K102:L102"/>
    <mergeCell ref="M102:O102"/>
    <mergeCell ref="N213:O213"/>
    <mergeCell ref="L213:L214"/>
    <mergeCell ref="M213:M214"/>
    <mergeCell ref="Q72:R74"/>
    <mergeCell ref="P9:P11"/>
    <mergeCell ref="K10:K11"/>
    <mergeCell ref="L10:L11"/>
    <mergeCell ref="M10:M11"/>
    <mergeCell ref="N10:O10"/>
    <mergeCell ref="G9:G11"/>
    <mergeCell ref="H9:H11"/>
    <mergeCell ref="I9:I11"/>
    <mergeCell ref="J9:J11"/>
    <mergeCell ref="K9:L9"/>
    <mergeCell ref="P40:P42"/>
    <mergeCell ref="P71:P73"/>
    <mergeCell ref="M41:M42"/>
    <mergeCell ref="G71:G73"/>
    <mergeCell ref="I71:I73"/>
    <mergeCell ref="H71:H73"/>
    <mergeCell ref="M72:M73"/>
    <mergeCell ref="N41:O41"/>
    <mergeCell ref="H40:H42"/>
    <mergeCell ref="M40:O40"/>
    <mergeCell ref="J244:J246"/>
    <mergeCell ref="I244:I246"/>
    <mergeCell ref="H244:H246"/>
    <mergeCell ref="G244:G246"/>
    <mergeCell ref="E244:F244"/>
    <mergeCell ref="F245:F246"/>
    <mergeCell ref="B76:D76"/>
    <mergeCell ref="B74:D74"/>
    <mergeCell ref="B105:D105"/>
    <mergeCell ref="E102:F102"/>
    <mergeCell ref="B102:D104"/>
    <mergeCell ref="A84:F84"/>
    <mergeCell ref="G212:G214"/>
    <mergeCell ref="G138:G140"/>
    <mergeCell ref="I102:I104"/>
    <mergeCell ref="G102:G104"/>
    <mergeCell ref="H102:H104"/>
    <mergeCell ref="G175:G177"/>
    <mergeCell ref="I138:I140"/>
    <mergeCell ref="B182:D182"/>
    <mergeCell ref="B181:D181"/>
    <mergeCell ref="B180:D180"/>
    <mergeCell ref="B179:D179"/>
    <mergeCell ref="B178:D178"/>
    <mergeCell ref="B49:D49"/>
    <mergeCell ref="B83:D83"/>
    <mergeCell ref="B82:D82"/>
    <mergeCell ref="B81:D81"/>
    <mergeCell ref="B80:D80"/>
    <mergeCell ref="B79:D79"/>
    <mergeCell ref="B78:D78"/>
    <mergeCell ref="B77:D77"/>
    <mergeCell ref="F139:F140"/>
    <mergeCell ref="E139:E140"/>
    <mergeCell ref="E138:F138"/>
    <mergeCell ref="B138:D140"/>
    <mergeCell ref="B107:D107"/>
    <mergeCell ref="B106:D106"/>
    <mergeCell ref="F103:F104"/>
    <mergeCell ref="E103:E104"/>
    <mergeCell ref="F72:F73"/>
    <mergeCell ref="B426:D426"/>
    <mergeCell ref="F424:F425"/>
    <mergeCell ref="E424:E425"/>
    <mergeCell ref="B390:D390"/>
    <mergeCell ref="B389:D389"/>
    <mergeCell ref="F387:F388"/>
    <mergeCell ref="E387:E388"/>
    <mergeCell ref="A362:F362"/>
    <mergeCell ref="B354:D354"/>
    <mergeCell ref="A138:A140"/>
    <mergeCell ref="A115:F115"/>
    <mergeCell ref="B114:D114"/>
    <mergeCell ref="B325:D325"/>
    <mergeCell ref="B324:D324"/>
    <mergeCell ref="B320:D320"/>
    <mergeCell ref="B317:D317"/>
    <mergeCell ref="B316:D316"/>
    <mergeCell ref="B322:D322"/>
    <mergeCell ref="B244:D246"/>
    <mergeCell ref="B286:D286"/>
    <mergeCell ref="B285:D285"/>
    <mergeCell ref="E278:E279"/>
    <mergeCell ref="E277:F277"/>
    <mergeCell ref="A290:F290"/>
    <mergeCell ref="F176:F177"/>
    <mergeCell ref="E176:E177"/>
    <mergeCell ref="E175:F175"/>
    <mergeCell ref="B220:D220"/>
    <mergeCell ref="B221:D221"/>
    <mergeCell ref="B222:D222"/>
    <mergeCell ref="B215:D215"/>
    <mergeCell ref="B216:D216"/>
    <mergeCell ref="B217:D217"/>
  </mergeCells>
  <phoneticPr fontId="3" type="noConversion"/>
  <pageMargins left="0.98425196850393704" right="0.98425196850393704" top="0.98425196850393704" bottom="0.98425196850393704" header="0.51181102362204722" footer="0.51181102362204722"/>
  <pageSetup paperSize="5" scale="85" orientation="landscape" horizontalDpi="360" verticalDpi="360" r:id="rId1"/>
  <headerFooter alignWithMargins="0"/>
  <rowBreaks count="7" manualBreakCount="7">
    <brk id="36" max="19" man="1"/>
    <brk id="67" max="16383" man="1"/>
    <brk id="98" max="16383" man="1"/>
    <brk id="134" max="19" man="1"/>
    <brk id="171" max="19" man="1"/>
    <brk id="240" max="19" man="1"/>
    <brk id="2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0"/>
  </sheetPr>
  <dimension ref="A1:Q252"/>
  <sheetViews>
    <sheetView view="pageBreakPreview" topLeftCell="A184" zoomScaleSheetLayoutView="100" workbookViewId="0">
      <selection activeCell="I178" sqref="I178"/>
    </sheetView>
  </sheetViews>
  <sheetFormatPr defaultColWidth="9.1796875" defaultRowHeight="12.5" x14ac:dyDescent="0.25"/>
  <cols>
    <col min="1" max="1" width="8.81640625" style="1" customWidth="1"/>
    <col min="2" max="2" width="2" style="1" customWidth="1"/>
    <col min="3" max="3" width="8.54296875" style="1" customWidth="1"/>
    <col min="4" max="4" width="35.453125" style="1" customWidth="1"/>
    <col min="5" max="5" width="5.81640625" style="1" customWidth="1"/>
    <col min="6" max="6" width="5" style="1" customWidth="1"/>
    <col min="7" max="7" width="12.36328125" style="1" customWidth="1"/>
    <col min="8" max="8" width="7.81640625" style="1" customWidth="1"/>
    <col min="9" max="9" width="10.26953125" style="1" customWidth="1"/>
    <col min="10" max="10" width="9.26953125" style="1" customWidth="1"/>
    <col min="11" max="11" width="8" style="1" customWidth="1"/>
    <col min="12" max="12" width="9.81640625" style="1" customWidth="1"/>
    <col min="13" max="13" width="7.81640625" style="1" customWidth="1"/>
    <col min="14" max="14" width="11" style="1" customWidth="1"/>
    <col min="15" max="15" width="8.453125" style="1" customWidth="1"/>
    <col min="16" max="16" width="12.26953125" style="1" customWidth="1"/>
    <col min="17" max="17" width="10.1796875" style="1" bestFit="1" customWidth="1"/>
    <col min="18" max="16384" width="9.1796875" style="1"/>
  </cols>
  <sheetData>
    <row r="1" spans="1:16" ht="14.25" customHeight="1" x14ac:dyDescent="0.25">
      <c r="A1" s="330" t="s">
        <v>11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6" ht="14.25" customHeight="1" x14ac:dyDescent="0.25">
      <c r="A2" s="330" t="s">
        <v>24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6" ht="15" customHeight="1" x14ac:dyDescent="0.25">
      <c r="A3" s="330" t="s">
        <v>202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6" ht="1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3" x14ac:dyDescent="0.3">
      <c r="A5" s="6" t="s">
        <v>33</v>
      </c>
      <c r="B5" s="6" t="s">
        <v>30</v>
      </c>
      <c r="C5" s="6" t="s">
        <v>72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13" x14ac:dyDescent="0.3">
      <c r="A6" s="6" t="s">
        <v>26</v>
      </c>
      <c r="B6" s="6" t="s">
        <v>30</v>
      </c>
      <c r="C6" s="6" t="s">
        <v>53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3" x14ac:dyDescent="0.3">
      <c r="A7" s="6" t="s">
        <v>32</v>
      </c>
      <c r="B7" s="6" t="s">
        <v>30</v>
      </c>
      <c r="C7" s="6" t="s">
        <v>31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15" customHeight="1" thickBot="1" x14ac:dyDescent="0.3">
      <c r="E8" s="7"/>
      <c r="F8" s="7"/>
      <c r="G8" s="7"/>
      <c r="H8" s="7"/>
      <c r="I8" s="7"/>
      <c r="J8" s="7"/>
      <c r="K8" s="7"/>
      <c r="L8" s="7"/>
      <c r="M8" s="7" t="str">
        <f>'B'' IDA'!M8</f>
        <v>Keadaan  Desember  2025</v>
      </c>
      <c r="N8" s="7"/>
    </row>
    <row r="9" spans="1:16" ht="26.25" customHeight="1" thickBot="1" x14ac:dyDescent="0.35">
      <c r="A9" s="313" t="s">
        <v>12</v>
      </c>
      <c r="B9" s="316" t="s">
        <v>13</v>
      </c>
      <c r="C9" s="317"/>
      <c r="D9" s="318"/>
      <c r="E9" s="309" t="s">
        <v>14</v>
      </c>
      <c r="F9" s="311"/>
      <c r="G9" s="313" t="s">
        <v>25</v>
      </c>
      <c r="H9" s="313" t="s">
        <v>15</v>
      </c>
      <c r="I9" s="313" t="s">
        <v>16</v>
      </c>
      <c r="J9" s="313" t="s">
        <v>39</v>
      </c>
      <c r="K9" s="306" t="s">
        <v>17</v>
      </c>
      <c r="L9" s="308"/>
      <c r="M9" s="309" t="s">
        <v>3</v>
      </c>
      <c r="N9" s="310"/>
      <c r="O9" s="311"/>
      <c r="P9" s="312" t="s">
        <v>4</v>
      </c>
    </row>
    <row r="10" spans="1:16" ht="13.9" customHeight="1" thickBot="1" x14ac:dyDescent="0.35">
      <c r="A10" s="315"/>
      <c r="B10" s="319"/>
      <c r="C10" s="320"/>
      <c r="D10" s="321"/>
      <c r="E10" s="313" t="s">
        <v>18</v>
      </c>
      <c r="F10" s="313" t="s">
        <v>19</v>
      </c>
      <c r="G10" s="315"/>
      <c r="H10" s="315"/>
      <c r="I10" s="315"/>
      <c r="J10" s="315"/>
      <c r="K10" s="313" t="s">
        <v>8</v>
      </c>
      <c r="L10" s="313" t="s">
        <v>9</v>
      </c>
      <c r="M10" s="313" t="s">
        <v>8</v>
      </c>
      <c r="N10" s="306" t="s">
        <v>9</v>
      </c>
      <c r="O10" s="308"/>
      <c r="P10" s="312"/>
    </row>
    <row r="11" spans="1:16" ht="13.5" thickBot="1" x14ac:dyDescent="0.35">
      <c r="A11" s="314"/>
      <c r="B11" s="322"/>
      <c r="C11" s="323"/>
      <c r="D11" s="324"/>
      <c r="E11" s="314"/>
      <c r="F11" s="314"/>
      <c r="G11" s="314"/>
      <c r="H11" s="314"/>
      <c r="I11" s="314"/>
      <c r="J11" s="314"/>
      <c r="K11" s="314"/>
      <c r="L11" s="314"/>
      <c r="M11" s="314"/>
      <c r="N11" s="8" t="s">
        <v>20</v>
      </c>
      <c r="O11" s="8" t="s">
        <v>10</v>
      </c>
      <c r="P11" s="312"/>
    </row>
    <row r="12" spans="1:16" ht="13.5" thickBot="1" x14ac:dyDescent="0.35">
      <c r="A12" s="9">
        <v>1</v>
      </c>
      <c r="B12" s="300">
        <v>2</v>
      </c>
      <c r="C12" s="325"/>
      <c r="D12" s="326"/>
      <c r="E12" s="10">
        <v>3</v>
      </c>
      <c r="F12" s="10">
        <v>4</v>
      </c>
      <c r="G12" s="10">
        <v>5</v>
      </c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246">
        <v>12</v>
      </c>
      <c r="O12" s="10">
        <v>13</v>
      </c>
      <c r="P12" s="10">
        <v>14</v>
      </c>
    </row>
    <row r="13" spans="1:16" ht="13" x14ac:dyDescent="0.3">
      <c r="A13" s="11"/>
      <c r="B13" s="327"/>
      <c r="C13" s="328"/>
      <c r="D13" s="329"/>
      <c r="E13" s="12"/>
      <c r="F13" s="12"/>
      <c r="I13" s="12"/>
      <c r="J13" s="12"/>
      <c r="K13" s="12"/>
      <c r="L13" s="12"/>
      <c r="M13" s="12"/>
      <c r="N13" s="12"/>
      <c r="O13" s="12"/>
      <c r="P13" s="206"/>
    </row>
    <row r="14" spans="1:16" ht="15" customHeight="1" x14ac:dyDescent="0.25">
      <c r="A14" s="27">
        <v>1</v>
      </c>
      <c r="B14" s="169" t="s">
        <v>83</v>
      </c>
      <c r="C14" s="170"/>
      <c r="D14" s="171"/>
      <c r="E14" s="28"/>
      <c r="F14" s="28"/>
      <c r="G14" s="29">
        <v>1379200</v>
      </c>
      <c r="H14" s="28"/>
      <c r="I14" s="28"/>
      <c r="J14" s="35">
        <f>G14/G21*100</f>
        <v>11.179922829999027</v>
      </c>
      <c r="K14" s="219">
        <v>100</v>
      </c>
      <c r="L14" s="45">
        <v>89.1</v>
      </c>
      <c r="M14" s="35">
        <f t="shared" ref="M14:M19" si="0">J14*K14/100</f>
        <v>11.179922829999027</v>
      </c>
      <c r="N14" s="74">
        <v>1228908</v>
      </c>
      <c r="O14" s="35">
        <f t="shared" ref="O14:O19" si="1">J14*K14/100</f>
        <v>11.179922829999027</v>
      </c>
      <c r="P14" s="198">
        <f>G14-N14</f>
        <v>150292</v>
      </c>
    </row>
    <row r="15" spans="1:16" ht="15" customHeight="1" x14ac:dyDescent="0.25">
      <c r="A15" s="27">
        <v>2</v>
      </c>
      <c r="B15" s="169" t="s">
        <v>81</v>
      </c>
      <c r="C15" s="170"/>
      <c r="D15" s="171"/>
      <c r="E15" s="30"/>
      <c r="F15" s="30"/>
      <c r="G15" s="29">
        <v>2228900</v>
      </c>
      <c r="H15" s="31"/>
      <c r="I15" s="31"/>
      <c r="J15" s="35">
        <f>G15/G21*100</f>
        <v>18.067669660516845</v>
      </c>
      <c r="K15" s="219">
        <v>100</v>
      </c>
      <c r="L15" s="45">
        <v>98.64</v>
      </c>
      <c r="M15" s="35">
        <f t="shared" si="0"/>
        <v>18.067669660516845</v>
      </c>
      <c r="N15" s="74">
        <v>2198610</v>
      </c>
      <c r="O15" s="35">
        <f t="shared" si="1"/>
        <v>18.067669660516845</v>
      </c>
      <c r="P15" s="198">
        <f>G15-N15</f>
        <v>30290</v>
      </c>
    </row>
    <row r="16" spans="1:16" ht="15" customHeight="1" x14ac:dyDescent="0.25">
      <c r="A16" s="27">
        <v>3</v>
      </c>
      <c r="B16" s="169" t="s">
        <v>145</v>
      </c>
      <c r="C16" s="170"/>
      <c r="D16" s="171"/>
      <c r="E16" s="30"/>
      <c r="F16" s="30"/>
      <c r="G16" s="29">
        <v>878300</v>
      </c>
      <c r="H16" s="31"/>
      <c r="I16" s="31"/>
      <c r="J16" s="35">
        <f>G16/G21*100</f>
        <v>7.1195810771375765</v>
      </c>
      <c r="K16" s="219">
        <v>100</v>
      </c>
      <c r="L16" s="45">
        <v>92.05</v>
      </c>
      <c r="M16" s="35">
        <f t="shared" si="0"/>
        <v>7.1195810771375765</v>
      </c>
      <c r="N16" s="74">
        <v>808500</v>
      </c>
      <c r="O16" s="35">
        <f t="shared" si="1"/>
        <v>7.1195810771375765</v>
      </c>
      <c r="P16" s="198">
        <f>G16-N16</f>
        <v>69800</v>
      </c>
    </row>
    <row r="17" spans="1:16" ht="15" customHeight="1" x14ac:dyDescent="0.25">
      <c r="A17" s="27">
        <v>4</v>
      </c>
      <c r="B17" s="169" t="s">
        <v>146</v>
      </c>
      <c r="C17" s="170"/>
      <c r="D17" s="171"/>
      <c r="E17" s="30"/>
      <c r="F17" s="30"/>
      <c r="G17" s="29">
        <v>1300000</v>
      </c>
      <c r="H17" s="31"/>
      <c r="I17" s="31"/>
      <c r="J17" s="35">
        <f>G17/G21*100</f>
        <v>10.537920300898156</v>
      </c>
      <c r="K17" s="219">
        <v>100</v>
      </c>
      <c r="L17" s="45">
        <v>85.38</v>
      </c>
      <c r="M17" s="35">
        <f t="shared" si="0"/>
        <v>10.537920300898156</v>
      </c>
      <c r="N17" s="74">
        <v>1110000</v>
      </c>
      <c r="O17" s="35">
        <f t="shared" si="1"/>
        <v>10.537920300898156</v>
      </c>
      <c r="P17" s="198">
        <f>G17-N17</f>
        <v>190000</v>
      </c>
    </row>
    <row r="18" spans="1:16" x14ac:dyDescent="0.25">
      <c r="A18" s="27">
        <v>5</v>
      </c>
      <c r="B18" s="331" t="s">
        <v>54</v>
      </c>
      <c r="C18" s="332"/>
      <c r="D18" s="333"/>
      <c r="E18" s="30"/>
      <c r="F18" s="30"/>
      <c r="G18" s="29">
        <v>6550000</v>
      </c>
      <c r="H18" s="31"/>
      <c r="I18" s="31"/>
      <c r="J18" s="35">
        <f>G18/G21*100</f>
        <v>53.094906131448397</v>
      </c>
      <c r="K18" s="219">
        <f>N18/G18*100</f>
        <v>100</v>
      </c>
      <c r="L18" s="45">
        <f>N18/G18*100</f>
        <v>100</v>
      </c>
      <c r="M18" s="35">
        <f t="shared" si="0"/>
        <v>53.094906131448397</v>
      </c>
      <c r="N18" s="74">
        <v>6550000</v>
      </c>
      <c r="O18" s="35">
        <f t="shared" si="1"/>
        <v>53.094906131448397</v>
      </c>
      <c r="P18" s="198">
        <f>G18-N18</f>
        <v>0</v>
      </c>
    </row>
    <row r="19" spans="1:16" x14ac:dyDescent="0.25">
      <c r="A19" s="13"/>
      <c r="B19" s="331"/>
      <c r="C19" s="332"/>
      <c r="D19" s="333"/>
      <c r="E19" s="14"/>
      <c r="F19" s="14"/>
      <c r="G19" s="15"/>
      <c r="H19" s="16"/>
      <c r="I19" s="16"/>
      <c r="J19" s="35"/>
      <c r="K19" s="219"/>
      <c r="L19" s="45"/>
      <c r="M19" s="35">
        <f t="shared" si="0"/>
        <v>0</v>
      </c>
      <c r="N19" s="74"/>
      <c r="O19" s="35">
        <f t="shared" si="1"/>
        <v>0</v>
      </c>
      <c r="P19" s="125"/>
    </row>
    <row r="20" spans="1:16" ht="13" thickBot="1" x14ac:dyDescent="0.3">
      <c r="A20" s="13"/>
      <c r="B20" s="50"/>
      <c r="C20" s="51"/>
      <c r="D20" s="52"/>
      <c r="E20" s="14"/>
      <c r="F20" s="14"/>
      <c r="G20" s="15"/>
      <c r="H20" s="16"/>
      <c r="I20" s="16"/>
      <c r="J20" s="17"/>
      <c r="K20" s="18"/>
      <c r="L20" s="18"/>
      <c r="M20" s="19"/>
      <c r="O20" s="19"/>
      <c r="P20" s="123"/>
    </row>
    <row r="21" spans="1:16" ht="14.5" customHeight="1" thickBot="1" x14ac:dyDescent="0.35">
      <c r="A21" s="306" t="s">
        <v>21</v>
      </c>
      <c r="B21" s="307"/>
      <c r="C21" s="307"/>
      <c r="D21" s="307"/>
      <c r="E21" s="307"/>
      <c r="F21" s="308"/>
      <c r="G21" s="20">
        <f>SUM(G14:G20)</f>
        <v>12336400</v>
      </c>
      <c r="H21" s="21"/>
      <c r="I21" s="22"/>
      <c r="J21" s="4">
        <f>SUM(J14:J20)</f>
        <v>100</v>
      </c>
      <c r="K21" s="165">
        <f>SUM(K14:K15)/2</f>
        <v>100</v>
      </c>
      <c r="L21" s="165">
        <f>N21/G21*100</f>
        <v>96.430222755422975</v>
      </c>
      <c r="M21" s="5">
        <f>SUM(M14:M19)</f>
        <v>100</v>
      </c>
      <c r="N21" s="73">
        <f>SUM(N14:N18)</f>
        <v>11896018</v>
      </c>
      <c r="O21" s="4">
        <f>SUM(O14:O20)</f>
        <v>100</v>
      </c>
      <c r="P21" s="126">
        <f>SUM(P14:P18)</f>
        <v>440382</v>
      </c>
    </row>
    <row r="22" spans="1:16" x14ac:dyDescent="0.25">
      <c r="N22" s="72"/>
    </row>
    <row r="23" spans="1:16" x14ac:dyDescent="0.25">
      <c r="L23" s="1" t="str">
        <f>'B'' IDA'!L87</f>
        <v>Benteng, 31 Desember 2025</v>
      </c>
    </row>
    <row r="24" spans="1:16" x14ac:dyDescent="0.25">
      <c r="L24" s="1" t="s">
        <v>22</v>
      </c>
    </row>
    <row r="28" spans="1:16" x14ac:dyDescent="0.25">
      <c r="L28" s="2" t="s">
        <v>49</v>
      </c>
      <c r="M28" s="2"/>
      <c r="O28" s="2"/>
    </row>
    <row r="29" spans="1:16" x14ac:dyDescent="0.25">
      <c r="L29" s="142" t="s">
        <v>50</v>
      </c>
      <c r="M29" s="2"/>
      <c r="O29" s="2"/>
    </row>
    <row r="30" spans="1:16" x14ac:dyDescent="0.25">
      <c r="L30" s="2"/>
      <c r="M30" s="2"/>
      <c r="O30" s="2"/>
    </row>
    <row r="31" spans="1:16" x14ac:dyDescent="0.25">
      <c r="L31" s="2"/>
      <c r="M31" s="2"/>
      <c r="O31" s="2"/>
    </row>
    <row r="32" spans="1:16" ht="13" x14ac:dyDescent="0.3">
      <c r="A32" s="6" t="s">
        <v>26</v>
      </c>
      <c r="B32" s="6" t="s">
        <v>30</v>
      </c>
      <c r="C32" s="6" t="s">
        <v>55</v>
      </c>
      <c r="D32" s="6"/>
      <c r="E32" s="6"/>
      <c r="F32" s="6"/>
      <c r="G32" s="6"/>
      <c r="H32" s="6"/>
      <c r="I32" s="6"/>
      <c r="J32" s="289">
        <f>'B Nini'!N182</f>
        <v>0</v>
      </c>
      <c r="K32" s="6"/>
      <c r="L32" s="6"/>
      <c r="M32" s="6"/>
      <c r="N32" s="6"/>
      <c r="O32" s="6"/>
    </row>
    <row r="33" spans="1:17" ht="13" x14ac:dyDescent="0.3">
      <c r="A33" s="6" t="s">
        <v>32</v>
      </c>
      <c r="B33" s="6" t="s">
        <v>30</v>
      </c>
      <c r="C33" s="6" t="s">
        <v>31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7" ht="15" customHeight="1" thickBot="1" x14ac:dyDescent="0.3">
      <c r="E34" s="7"/>
      <c r="F34" s="7"/>
      <c r="G34" s="7"/>
      <c r="H34" s="7"/>
      <c r="I34" s="7"/>
      <c r="J34" s="7"/>
      <c r="K34" s="7"/>
      <c r="L34" s="7"/>
      <c r="M34" s="7" t="str">
        <f>'B'' IDA'!M8</f>
        <v>Keadaan  Desember  2025</v>
      </c>
      <c r="N34" s="7"/>
    </row>
    <row r="35" spans="1:17" ht="26.25" customHeight="1" thickBot="1" x14ac:dyDescent="0.35">
      <c r="A35" s="313" t="s">
        <v>12</v>
      </c>
      <c r="B35" s="316" t="s">
        <v>13</v>
      </c>
      <c r="C35" s="317"/>
      <c r="D35" s="318"/>
      <c r="E35" s="309" t="s">
        <v>14</v>
      </c>
      <c r="F35" s="311"/>
      <c r="G35" s="313" t="s">
        <v>25</v>
      </c>
      <c r="H35" s="313" t="s">
        <v>15</v>
      </c>
      <c r="I35" s="313" t="s">
        <v>16</v>
      </c>
      <c r="J35" s="313" t="s">
        <v>39</v>
      </c>
      <c r="K35" s="306" t="s">
        <v>17</v>
      </c>
      <c r="L35" s="308"/>
      <c r="M35" s="309" t="s">
        <v>3</v>
      </c>
      <c r="N35" s="310"/>
      <c r="O35" s="311"/>
      <c r="P35" s="313" t="s">
        <v>4</v>
      </c>
    </row>
    <row r="36" spans="1:17" ht="13.9" customHeight="1" thickBot="1" x14ac:dyDescent="0.35">
      <c r="A36" s="315"/>
      <c r="B36" s="319"/>
      <c r="C36" s="320"/>
      <c r="D36" s="321"/>
      <c r="E36" s="313" t="s">
        <v>18</v>
      </c>
      <c r="F36" s="313" t="s">
        <v>19</v>
      </c>
      <c r="G36" s="315"/>
      <c r="H36" s="315"/>
      <c r="I36" s="315"/>
      <c r="J36" s="315"/>
      <c r="K36" s="313" t="s">
        <v>8</v>
      </c>
      <c r="L36" s="313" t="s">
        <v>9</v>
      </c>
      <c r="M36" s="313" t="s">
        <v>8</v>
      </c>
      <c r="N36" s="306" t="s">
        <v>9</v>
      </c>
      <c r="O36" s="308"/>
      <c r="P36" s="315"/>
    </row>
    <row r="37" spans="1:17" ht="13.5" thickBot="1" x14ac:dyDescent="0.35">
      <c r="A37" s="314"/>
      <c r="B37" s="322"/>
      <c r="C37" s="323"/>
      <c r="D37" s="324"/>
      <c r="E37" s="314"/>
      <c r="F37" s="314"/>
      <c r="G37" s="314"/>
      <c r="H37" s="314"/>
      <c r="I37" s="314"/>
      <c r="J37" s="314"/>
      <c r="K37" s="314"/>
      <c r="L37" s="314"/>
      <c r="M37" s="314"/>
      <c r="N37" s="8" t="s">
        <v>20</v>
      </c>
      <c r="O37" s="8" t="s">
        <v>10</v>
      </c>
      <c r="P37" s="314"/>
    </row>
    <row r="38" spans="1:17" ht="13.5" thickBot="1" x14ac:dyDescent="0.35">
      <c r="A38" s="9">
        <v>1</v>
      </c>
      <c r="B38" s="300">
        <v>2</v>
      </c>
      <c r="C38" s="301"/>
      <c r="D38" s="302"/>
      <c r="E38" s="10">
        <v>3</v>
      </c>
      <c r="F38" s="10">
        <v>4</v>
      </c>
      <c r="G38" s="10">
        <v>5</v>
      </c>
      <c r="H38" s="10">
        <v>6</v>
      </c>
      <c r="I38" s="10">
        <v>7</v>
      </c>
      <c r="J38" s="10">
        <v>8</v>
      </c>
      <c r="K38" s="10">
        <v>9</v>
      </c>
      <c r="L38" s="10">
        <v>10</v>
      </c>
      <c r="M38" s="10">
        <v>11</v>
      </c>
      <c r="N38" s="10">
        <v>12</v>
      </c>
      <c r="O38" s="10">
        <v>13</v>
      </c>
      <c r="P38" s="10">
        <v>14</v>
      </c>
    </row>
    <row r="39" spans="1:17" ht="13" x14ac:dyDescent="0.3">
      <c r="A39" s="11"/>
      <c r="B39" s="303"/>
      <c r="C39" s="304"/>
      <c r="D39" s="305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2"/>
    </row>
    <row r="40" spans="1:17" ht="15" customHeight="1" x14ac:dyDescent="0.25">
      <c r="A40" s="27">
        <v>1</v>
      </c>
      <c r="B40" s="169" t="s">
        <v>83</v>
      </c>
      <c r="C40" s="170"/>
      <c r="D40" s="171"/>
      <c r="E40" s="28"/>
      <c r="F40" s="28"/>
      <c r="G40" s="29">
        <v>257400</v>
      </c>
      <c r="H40" s="28"/>
      <c r="I40" s="28"/>
      <c r="J40" s="35">
        <f>G40/G47*100</f>
        <v>7.384456493674155</v>
      </c>
      <c r="K40" s="219">
        <v>100</v>
      </c>
      <c r="L40" s="45">
        <f>N40/G40*100</f>
        <v>87.773504273504273</v>
      </c>
      <c r="M40" s="35">
        <f>J40*K40/100</f>
        <v>7.384456493674155</v>
      </c>
      <c r="N40" s="74">
        <v>225929</v>
      </c>
      <c r="O40" s="35">
        <f>J40*L40/100</f>
        <v>6.4815962360501489</v>
      </c>
      <c r="P40" s="125">
        <f>G40-N40</f>
        <v>31471</v>
      </c>
    </row>
    <row r="41" spans="1:17" ht="15" customHeight="1" x14ac:dyDescent="0.25">
      <c r="A41" s="27">
        <v>2</v>
      </c>
      <c r="B41" s="169" t="s">
        <v>81</v>
      </c>
      <c r="C41" s="170"/>
      <c r="D41" s="171"/>
      <c r="E41" s="30"/>
      <c r="F41" s="30"/>
      <c r="G41" s="29">
        <v>819900</v>
      </c>
      <c r="H41" s="31"/>
      <c r="I41" s="31"/>
      <c r="J41" s="35">
        <f>G41/G47*100</f>
        <v>23.521817712367675</v>
      </c>
      <c r="K41" s="219">
        <v>100</v>
      </c>
      <c r="L41" s="45">
        <f>N41/G41*100</f>
        <v>95.665081107452139</v>
      </c>
      <c r="M41" s="35">
        <f>J41*K41/100</f>
        <v>23.521817712367675</v>
      </c>
      <c r="N41" s="74">
        <v>784358</v>
      </c>
      <c r="O41" s="35">
        <f>J41*L41/100</f>
        <v>22.50216599248358</v>
      </c>
      <c r="P41" s="125">
        <f>G41-N41</f>
        <v>35542</v>
      </c>
    </row>
    <row r="42" spans="1:17" ht="15" customHeight="1" x14ac:dyDescent="0.25">
      <c r="A42" s="27">
        <v>3</v>
      </c>
      <c r="B42" s="169" t="s">
        <v>145</v>
      </c>
      <c r="C42" s="170"/>
      <c r="D42" s="171"/>
      <c r="E42" s="30"/>
      <c r="F42" s="30"/>
      <c r="G42" s="29">
        <v>557500</v>
      </c>
      <c r="H42" s="31"/>
      <c r="I42" s="31"/>
      <c r="J42" s="35">
        <f>G42/G47*100</f>
        <v>15.993918007860689</v>
      </c>
      <c r="K42" s="219">
        <v>100</v>
      </c>
      <c r="L42" s="45">
        <f>N42/G42*100</f>
        <v>92.035874439461878</v>
      </c>
      <c r="M42" s="35">
        <f>J42*K42/100</f>
        <v>15.993918007860689</v>
      </c>
      <c r="N42" s="74">
        <v>513100</v>
      </c>
      <c r="O42" s="35">
        <f>J42*L42/100</f>
        <v>14.720142295665147</v>
      </c>
      <c r="P42" s="125">
        <f>G42-N42</f>
        <v>44400</v>
      </c>
    </row>
    <row r="43" spans="1:17" x14ac:dyDescent="0.25">
      <c r="A43" s="27">
        <v>4</v>
      </c>
      <c r="B43" s="169" t="s">
        <v>146</v>
      </c>
      <c r="C43" s="170"/>
      <c r="D43" s="171"/>
      <c r="E43" s="30"/>
      <c r="F43" s="30"/>
      <c r="G43" s="29">
        <v>1850900</v>
      </c>
      <c r="H43" s="31"/>
      <c r="I43" s="31"/>
      <c r="J43" s="35">
        <f>G43/G47*100</f>
        <v>53.099807786097486</v>
      </c>
      <c r="K43" s="219">
        <v>100</v>
      </c>
      <c r="L43" s="45">
        <f>N43/G43*100</f>
        <v>90.118861094602622</v>
      </c>
      <c r="M43" s="35">
        <f>J43*K43/100</f>
        <v>53.099807786097493</v>
      </c>
      <c r="N43" s="74">
        <v>1668010</v>
      </c>
      <c r="O43" s="35">
        <f>J43*L43/100</f>
        <v>47.852942020254176</v>
      </c>
      <c r="P43" s="125">
        <f>G43-N43</f>
        <v>182890</v>
      </c>
      <c r="Q43" s="3"/>
    </row>
    <row r="44" spans="1:17" x14ac:dyDescent="0.25">
      <c r="A44" s="27"/>
      <c r="B44" s="331"/>
      <c r="C44" s="332"/>
      <c r="D44" s="333"/>
      <c r="E44" s="30"/>
      <c r="F44" s="30"/>
      <c r="G44" s="29"/>
      <c r="H44" s="31"/>
      <c r="I44" s="31"/>
      <c r="J44" s="35"/>
      <c r="K44" s="33"/>
      <c r="L44" s="33"/>
      <c r="M44" s="35"/>
      <c r="N44" s="74"/>
      <c r="O44" s="35"/>
      <c r="P44" s="125"/>
    </row>
    <row r="45" spans="1:17" x14ac:dyDescent="0.25">
      <c r="A45" s="13"/>
      <c r="B45" s="331"/>
      <c r="C45" s="332"/>
      <c r="D45" s="333"/>
      <c r="E45" s="14"/>
      <c r="F45" s="14"/>
      <c r="G45" s="15"/>
      <c r="H45" s="16"/>
      <c r="I45" s="16"/>
      <c r="J45" s="35"/>
      <c r="K45" s="33"/>
      <c r="L45" s="33"/>
      <c r="M45" s="35"/>
      <c r="N45" s="74"/>
      <c r="O45" s="35"/>
      <c r="P45" s="125"/>
    </row>
    <row r="46" spans="1:17" ht="13" thickBot="1" x14ac:dyDescent="0.3">
      <c r="A46" s="13"/>
      <c r="B46" s="50"/>
      <c r="C46" s="51"/>
      <c r="D46" s="52"/>
      <c r="E46" s="14"/>
      <c r="F46" s="14"/>
      <c r="G46" s="15"/>
      <c r="H46" s="16"/>
      <c r="I46" s="16"/>
      <c r="J46" s="17"/>
      <c r="K46" s="18"/>
      <c r="L46" s="18"/>
      <c r="M46" s="19"/>
      <c r="N46" s="72"/>
      <c r="O46" s="19"/>
      <c r="P46" s="123"/>
    </row>
    <row r="47" spans="1:17" ht="14.5" customHeight="1" thickBot="1" x14ac:dyDescent="0.35">
      <c r="A47" s="306" t="s">
        <v>21</v>
      </c>
      <c r="B47" s="307"/>
      <c r="C47" s="307"/>
      <c r="D47" s="307"/>
      <c r="E47" s="307"/>
      <c r="F47" s="308"/>
      <c r="G47" s="20">
        <f>G40+G41+G42+G43</f>
        <v>3485700</v>
      </c>
      <c r="H47" s="21"/>
      <c r="I47" s="22"/>
      <c r="J47" s="4">
        <f>SUM(J40:J46)</f>
        <v>100</v>
      </c>
      <c r="K47" s="165">
        <f>SUM(K40:K42)/3</f>
        <v>100</v>
      </c>
      <c r="L47" s="165">
        <f>N47/G47*100</f>
        <v>91.556846544453052</v>
      </c>
      <c r="M47" s="5">
        <f>SUM(M40:M46)</f>
        <v>100</v>
      </c>
      <c r="N47" s="73">
        <f>N40+N41+N42+N43</f>
        <v>3191397</v>
      </c>
      <c r="O47" s="4">
        <f>SUM(O40:O46)</f>
        <v>91.556846544453052</v>
      </c>
      <c r="P47" s="126">
        <f>SUM(P40:P45)</f>
        <v>294303</v>
      </c>
    </row>
    <row r="50" spans="12:15" x14ac:dyDescent="0.25">
      <c r="L50" s="1" t="str">
        <f>L23</f>
        <v>Benteng, 31 Desember 2025</v>
      </c>
    </row>
    <row r="51" spans="12:15" x14ac:dyDescent="0.25">
      <c r="L51" s="1" t="s">
        <v>22</v>
      </c>
    </row>
    <row r="55" spans="12:15" x14ac:dyDescent="0.25">
      <c r="L55" s="2" t="str">
        <f>L28</f>
        <v>NUR SURYA NINGRAT, SE</v>
      </c>
      <c r="M55" s="2"/>
      <c r="O55" s="2"/>
    </row>
    <row r="56" spans="12:15" x14ac:dyDescent="0.25">
      <c r="L56" s="1" t="str">
        <f>L29</f>
        <v>NIP. 19770815 201410 2 001</v>
      </c>
      <c r="M56" s="2"/>
      <c r="O56" s="2"/>
    </row>
    <row r="57" spans="12:15" x14ac:dyDescent="0.25">
      <c r="M57" s="2"/>
      <c r="O57" s="2"/>
    </row>
    <row r="58" spans="12:15" x14ac:dyDescent="0.25">
      <c r="M58" s="2"/>
      <c r="O58" s="2"/>
    </row>
    <row r="59" spans="12:15" x14ac:dyDescent="0.25">
      <c r="M59" s="2"/>
      <c r="O59" s="2"/>
    </row>
    <row r="60" spans="12:15" x14ac:dyDescent="0.25">
      <c r="M60" s="2"/>
      <c r="O60" s="2"/>
    </row>
    <row r="61" spans="12:15" x14ac:dyDescent="0.25">
      <c r="M61" s="2"/>
      <c r="O61" s="2"/>
    </row>
    <row r="62" spans="12:15" x14ac:dyDescent="0.25">
      <c r="M62" s="2"/>
      <c r="O62" s="2"/>
    </row>
    <row r="63" spans="12:15" x14ac:dyDescent="0.25">
      <c r="M63" s="2"/>
      <c r="O63" s="2"/>
    </row>
    <row r="64" spans="12:15" x14ac:dyDescent="0.25">
      <c r="M64" s="2"/>
      <c r="O64" s="2"/>
    </row>
    <row r="65" spans="1:16" x14ac:dyDescent="0.25">
      <c r="M65" s="2"/>
      <c r="O65" s="2"/>
    </row>
    <row r="66" spans="1:16" x14ac:dyDescent="0.25">
      <c r="M66" s="2"/>
      <c r="O66" s="2"/>
    </row>
    <row r="67" spans="1:16" x14ac:dyDescent="0.25">
      <c r="M67" s="2"/>
      <c r="O67" s="2"/>
    </row>
    <row r="68" spans="1:16" ht="13" x14ac:dyDescent="0.3">
      <c r="A68" s="6" t="s">
        <v>26</v>
      </c>
      <c r="B68" s="6" t="s">
        <v>30</v>
      </c>
      <c r="C68" s="6" t="s">
        <v>56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6" ht="13" x14ac:dyDescent="0.3">
      <c r="A69" s="6" t="s">
        <v>32</v>
      </c>
      <c r="B69" s="6" t="s">
        <v>30</v>
      </c>
      <c r="C69" s="6" t="s">
        <v>31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6" ht="13" thickBot="1" x14ac:dyDescent="0.3">
      <c r="E70" s="7"/>
      <c r="F70" s="7"/>
      <c r="G70" s="7"/>
      <c r="H70" s="7"/>
      <c r="I70" s="7"/>
      <c r="J70" s="7"/>
      <c r="K70" s="7"/>
      <c r="L70" s="7"/>
      <c r="M70" s="141" t="str">
        <f>M8</f>
        <v>Keadaan  Desember  2025</v>
      </c>
      <c r="N70" s="7"/>
    </row>
    <row r="71" spans="1:16" ht="13.5" customHeight="1" thickBot="1" x14ac:dyDescent="0.35">
      <c r="A71" s="313" t="s">
        <v>12</v>
      </c>
      <c r="B71" s="316" t="s">
        <v>13</v>
      </c>
      <c r="C71" s="317"/>
      <c r="D71" s="318"/>
      <c r="E71" s="309" t="s">
        <v>14</v>
      </c>
      <c r="F71" s="311"/>
      <c r="G71" s="313" t="s">
        <v>25</v>
      </c>
      <c r="H71" s="313" t="s">
        <v>15</v>
      </c>
      <c r="I71" s="313" t="s">
        <v>16</v>
      </c>
      <c r="J71" s="313" t="s">
        <v>39</v>
      </c>
      <c r="K71" s="306" t="s">
        <v>17</v>
      </c>
      <c r="L71" s="308"/>
      <c r="M71" s="309" t="s">
        <v>3</v>
      </c>
      <c r="N71" s="310"/>
      <c r="O71" s="311"/>
      <c r="P71" s="312" t="s">
        <v>4</v>
      </c>
    </row>
    <row r="72" spans="1:16" ht="13.5" thickBot="1" x14ac:dyDescent="0.35">
      <c r="A72" s="315"/>
      <c r="B72" s="319"/>
      <c r="C72" s="320"/>
      <c r="D72" s="321"/>
      <c r="E72" s="313" t="s">
        <v>18</v>
      </c>
      <c r="F72" s="313"/>
      <c r="G72" s="315"/>
      <c r="H72" s="315"/>
      <c r="I72" s="315"/>
      <c r="J72" s="315"/>
      <c r="K72" s="313" t="s">
        <v>8</v>
      </c>
      <c r="L72" s="313" t="s">
        <v>9</v>
      </c>
      <c r="M72" s="313" t="s">
        <v>8</v>
      </c>
      <c r="N72" s="306" t="s">
        <v>9</v>
      </c>
      <c r="O72" s="308"/>
      <c r="P72" s="312"/>
    </row>
    <row r="73" spans="1:16" ht="13.5" thickBot="1" x14ac:dyDescent="0.35">
      <c r="A73" s="314"/>
      <c r="B73" s="322"/>
      <c r="C73" s="323"/>
      <c r="D73" s="324"/>
      <c r="E73" s="314"/>
      <c r="F73" s="314"/>
      <c r="G73" s="314"/>
      <c r="H73" s="314"/>
      <c r="I73" s="314"/>
      <c r="J73" s="314"/>
      <c r="K73" s="314"/>
      <c r="L73" s="314"/>
      <c r="M73" s="314"/>
      <c r="N73" s="8" t="s">
        <v>20</v>
      </c>
      <c r="O73" s="8" t="s">
        <v>10</v>
      </c>
      <c r="P73" s="312"/>
    </row>
    <row r="74" spans="1:16" ht="13.5" thickBot="1" x14ac:dyDescent="0.35">
      <c r="A74" s="9">
        <v>1</v>
      </c>
      <c r="B74" s="300">
        <v>2</v>
      </c>
      <c r="C74" s="301"/>
      <c r="D74" s="302"/>
      <c r="E74" s="10">
        <v>3</v>
      </c>
      <c r="F74" s="10">
        <v>4</v>
      </c>
      <c r="G74" s="10">
        <v>5</v>
      </c>
      <c r="H74" s="10">
        <v>6</v>
      </c>
      <c r="I74" s="10">
        <v>7</v>
      </c>
      <c r="J74" s="10">
        <v>8</v>
      </c>
      <c r="K74" s="10">
        <v>9</v>
      </c>
      <c r="L74" s="10">
        <v>10</v>
      </c>
      <c r="M74" s="10">
        <v>11</v>
      </c>
      <c r="N74" s="10">
        <v>12</v>
      </c>
      <c r="O74" s="10">
        <v>13</v>
      </c>
      <c r="P74" s="10">
        <v>14</v>
      </c>
    </row>
    <row r="75" spans="1:16" ht="13" x14ac:dyDescent="0.3">
      <c r="A75" s="11"/>
      <c r="B75" s="303"/>
      <c r="C75" s="304"/>
      <c r="D75" s="305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2"/>
    </row>
    <row r="76" spans="1:16" ht="13" x14ac:dyDescent="0.25">
      <c r="A76" s="37">
        <v>1</v>
      </c>
      <c r="B76" s="169" t="s">
        <v>83</v>
      </c>
      <c r="C76" s="170"/>
      <c r="D76" s="171"/>
      <c r="E76" s="28"/>
      <c r="F76" s="38"/>
      <c r="G76" s="39">
        <v>114100</v>
      </c>
      <c r="H76" s="38"/>
      <c r="I76" s="38"/>
      <c r="J76" s="47">
        <f>G76/G83*100</f>
        <v>7.5577929389945027</v>
      </c>
      <c r="K76" s="219">
        <v>100</v>
      </c>
      <c r="L76" s="45">
        <f>N76/G76*100</f>
        <v>94.101665205959677</v>
      </c>
      <c r="M76" s="47">
        <f>J76*K76/100</f>
        <v>7.5577929389945027</v>
      </c>
      <c r="N76" s="71">
        <v>107370</v>
      </c>
      <c r="O76" s="47">
        <f>J76*L76/100</f>
        <v>7.1120090084122669</v>
      </c>
      <c r="P76" s="125">
        <f>G76-N76</f>
        <v>6730</v>
      </c>
    </row>
    <row r="77" spans="1:16" x14ac:dyDescent="0.25">
      <c r="A77" s="37">
        <v>2</v>
      </c>
      <c r="B77" s="169" t="s">
        <v>81</v>
      </c>
      <c r="C77" s="170"/>
      <c r="D77" s="171"/>
      <c r="E77" s="30"/>
      <c r="F77" s="42"/>
      <c r="G77" s="39">
        <v>585200</v>
      </c>
      <c r="H77" s="43"/>
      <c r="I77" s="43"/>
      <c r="J77" s="47">
        <f>G77/G83*100</f>
        <v>38.762668079750945</v>
      </c>
      <c r="K77" s="219">
        <v>100</v>
      </c>
      <c r="L77" s="45">
        <f>N77/G77*100</f>
        <v>98.701298701298697</v>
      </c>
      <c r="M77" s="47">
        <f>J77*K77/100</f>
        <v>38.762668079750945</v>
      </c>
      <c r="N77" s="71">
        <v>577600</v>
      </c>
      <c r="O77" s="47">
        <f>J77*L77/100</f>
        <v>38.259256805987945</v>
      </c>
      <c r="P77" s="125">
        <f>G77-N77</f>
        <v>7600</v>
      </c>
    </row>
    <row r="78" spans="1:16" x14ac:dyDescent="0.25">
      <c r="A78" s="37">
        <v>3</v>
      </c>
      <c r="B78" s="169" t="s">
        <v>145</v>
      </c>
      <c r="C78" s="170"/>
      <c r="D78" s="171"/>
      <c r="E78" s="30"/>
      <c r="F78" s="42"/>
      <c r="G78" s="39">
        <v>160400</v>
      </c>
      <c r="H78" s="43"/>
      <c r="I78" s="43"/>
      <c r="J78" s="47">
        <f>G78/G83*100</f>
        <v>10.624627409419089</v>
      </c>
      <c r="K78" s="219">
        <v>100</v>
      </c>
      <c r="L78" s="45">
        <f>N78/G78*100</f>
        <v>92.082294264339154</v>
      </c>
      <c r="M78" s="47">
        <f>J78*K78/100</f>
        <v>10.624627409419087</v>
      </c>
      <c r="N78" s="71">
        <v>147700</v>
      </c>
      <c r="O78" s="47">
        <f>J78*L78/100</f>
        <v>9.7834006756309186</v>
      </c>
      <c r="P78" s="125">
        <f>G78-N78</f>
        <v>12700</v>
      </c>
    </row>
    <row r="79" spans="1:16" x14ac:dyDescent="0.25">
      <c r="A79" s="13">
        <v>4</v>
      </c>
      <c r="B79" s="169" t="s">
        <v>146</v>
      </c>
      <c r="C79" s="170"/>
      <c r="D79" s="171"/>
      <c r="E79" s="30"/>
      <c r="F79" s="14"/>
      <c r="G79" s="15">
        <v>650000</v>
      </c>
      <c r="H79" s="16"/>
      <c r="I79" s="16"/>
      <c r="J79" s="19">
        <f>G79/G83*100</f>
        <v>43.054911571835461</v>
      </c>
      <c r="K79" s="219">
        <v>100</v>
      </c>
      <c r="L79" s="45">
        <f>N79/G79*100</f>
        <v>85.384615384615387</v>
      </c>
      <c r="M79" s="47">
        <f>J79*K79/100</f>
        <v>43.054911571835461</v>
      </c>
      <c r="N79" s="71">
        <v>555000</v>
      </c>
      <c r="O79" s="47">
        <f>J79*L79/100</f>
        <v>36.762270649797969</v>
      </c>
      <c r="P79" s="138">
        <f>G79-N79</f>
        <v>95000</v>
      </c>
    </row>
    <row r="80" spans="1:16" x14ac:dyDescent="0.25">
      <c r="A80" s="37"/>
      <c r="B80" s="169"/>
      <c r="C80" s="170"/>
      <c r="D80" s="171"/>
      <c r="E80" s="49"/>
      <c r="F80" s="42"/>
      <c r="G80" s="39"/>
      <c r="H80" s="43"/>
      <c r="I80" s="43"/>
      <c r="J80" s="47"/>
      <c r="K80" s="45"/>
      <c r="M80" s="47"/>
      <c r="N80" s="71"/>
      <c r="O80" s="47"/>
      <c r="P80" s="138"/>
    </row>
    <row r="81" spans="1:16" x14ac:dyDescent="0.25">
      <c r="A81" s="37"/>
      <c r="B81" s="169"/>
      <c r="C81" s="170"/>
      <c r="D81" s="171"/>
      <c r="E81" s="49"/>
      <c r="F81" s="42"/>
      <c r="G81" s="39"/>
      <c r="H81" s="43"/>
      <c r="I81" s="43"/>
      <c r="J81" s="47"/>
      <c r="K81" s="45"/>
      <c r="L81" s="45"/>
      <c r="M81" s="47"/>
      <c r="N81" s="71"/>
      <c r="O81" s="47"/>
      <c r="P81" s="138"/>
    </row>
    <row r="82" spans="1:16" ht="13" thickBot="1" x14ac:dyDescent="0.3">
      <c r="A82" s="25"/>
      <c r="B82" s="347"/>
      <c r="C82" s="348"/>
      <c r="D82" s="349"/>
      <c r="E82" s="26"/>
      <c r="F82" s="14"/>
      <c r="G82" s="15"/>
      <c r="H82" s="16"/>
      <c r="I82" s="16"/>
      <c r="J82" s="17"/>
      <c r="K82" s="18"/>
      <c r="L82" s="18"/>
      <c r="M82" s="19"/>
      <c r="N82" s="72"/>
      <c r="O82" s="19"/>
      <c r="P82" s="140"/>
    </row>
    <row r="83" spans="1:16" ht="13.5" thickBot="1" x14ac:dyDescent="0.35">
      <c r="A83" s="306" t="s">
        <v>21</v>
      </c>
      <c r="B83" s="307"/>
      <c r="C83" s="307"/>
      <c r="D83" s="307"/>
      <c r="E83" s="307"/>
      <c r="F83" s="308"/>
      <c r="G83" s="20">
        <f>SUM(G76:G79)</f>
        <v>1509700</v>
      </c>
      <c r="H83" s="21"/>
      <c r="I83" s="22"/>
      <c r="J83" s="4">
        <f>SUM(J76:J82)</f>
        <v>100</v>
      </c>
      <c r="K83" s="165">
        <f>SUM(K76:K78)/4</f>
        <v>75</v>
      </c>
      <c r="L83" s="165">
        <f>N83/G83*100</f>
        <v>91.916937139829102</v>
      </c>
      <c r="M83" s="5">
        <f>SUM(M76:M79)</f>
        <v>100</v>
      </c>
      <c r="N83" s="73">
        <f>SUM(N76:N79)</f>
        <v>1387670</v>
      </c>
      <c r="O83" s="4">
        <f>SUM(O76:O79)</f>
        <v>91.916937139829102</v>
      </c>
      <c r="P83" s="180">
        <f>SUM(P76:P79)</f>
        <v>122030</v>
      </c>
    </row>
    <row r="85" spans="1:16" x14ac:dyDescent="0.25">
      <c r="L85" s="142" t="str">
        <f>L23</f>
        <v>Benteng, 31 Desember 2025</v>
      </c>
    </row>
    <row r="87" spans="1:16" x14ac:dyDescent="0.25">
      <c r="L87" s="1" t="s">
        <v>22</v>
      </c>
    </row>
    <row r="90" spans="1:16" ht="14.5" x14ac:dyDescent="0.35">
      <c r="D90" s="175"/>
    </row>
    <row r="91" spans="1:16" ht="14.5" x14ac:dyDescent="0.35">
      <c r="D91" s="175"/>
      <c r="L91" s="2" t="str">
        <f>L55</f>
        <v>NUR SURYA NINGRAT, SE</v>
      </c>
      <c r="M91" s="2"/>
      <c r="O91" s="2"/>
    </row>
    <row r="92" spans="1:16" ht="14.5" x14ac:dyDescent="0.35">
      <c r="D92" s="175"/>
      <c r="L92" s="142" t="s">
        <v>50</v>
      </c>
      <c r="M92" s="2"/>
      <c r="O92" s="2"/>
    </row>
    <row r="93" spans="1:16" ht="14.5" x14ac:dyDescent="0.35">
      <c r="D93" s="175"/>
      <c r="L93" s="142"/>
      <c r="M93" s="2"/>
      <c r="O93" s="2"/>
    </row>
    <row r="94" spans="1:16" ht="14.5" x14ac:dyDescent="0.35">
      <c r="D94" s="175"/>
      <c r="L94" s="142"/>
      <c r="M94" s="2"/>
      <c r="O94" s="2"/>
    </row>
    <row r="95" spans="1:16" ht="14.5" x14ac:dyDescent="0.35">
      <c r="D95" s="175"/>
      <c r="L95" s="142"/>
      <c r="M95" s="2"/>
      <c r="O95" s="2"/>
    </row>
    <row r="96" spans="1:16" ht="14.5" x14ac:dyDescent="0.35">
      <c r="D96" s="175"/>
      <c r="L96" s="142"/>
      <c r="M96" s="2"/>
      <c r="O96" s="2"/>
    </row>
    <row r="97" spans="1:16" ht="14.5" x14ac:dyDescent="0.35">
      <c r="D97" s="175"/>
      <c r="L97" s="142"/>
      <c r="M97" s="2"/>
      <c r="O97" s="2"/>
    </row>
    <row r="98" spans="1:16" ht="13" x14ac:dyDescent="0.3">
      <c r="A98" s="6" t="s">
        <v>26</v>
      </c>
      <c r="B98" s="6" t="s">
        <v>30</v>
      </c>
      <c r="C98" s="6" t="s">
        <v>97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6" ht="13" x14ac:dyDescent="0.3">
      <c r="A99" s="6" t="s">
        <v>32</v>
      </c>
      <c r="B99" s="6" t="s">
        <v>30</v>
      </c>
      <c r="C99" s="6" t="s">
        <v>31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6" ht="13" thickBot="1" x14ac:dyDescent="0.3">
      <c r="E100" s="7"/>
      <c r="F100" s="7"/>
      <c r="G100" s="7"/>
      <c r="H100" s="7"/>
      <c r="I100" s="7"/>
      <c r="J100" s="7"/>
      <c r="K100" s="7"/>
      <c r="L100" s="7"/>
      <c r="M100" s="141" t="str">
        <f>M34</f>
        <v>Keadaan  Desember  2025</v>
      </c>
      <c r="N100" s="7"/>
    </row>
    <row r="101" spans="1:16" ht="13.5" customHeight="1" thickBot="1" x14ac:dyDescent="0.35">
      <c r="A101" s="313" t="s">
        <v>12</v>
      </c>
      <c r="B101" s="316" t="s">
        <v>13</v>
      </c>
      <c r="C101" s="317"/>
      <c r="D101" s="318"/>
      <c r="E101" s="309" t="s">
        <v>14</v>
      </c>
      <c r="F101" s="311"/>
      <c r="G101" s="313" t="s">
        <v>25</v>
      </c>
      <c r="H101" s="313" t="s">
        <v>15</v>
      </c>
      <c r="I101" s="313" t="s">
        <v>16</v>
      </c>
      <c r="J101" s="313" t="s">
        <v>39</v>
      </c>
      <c r="K101" s="306" t="s">
        <v>17</v>
      </c>
      <c r="L101" s="308"/>
      <c r="M101" s="309" t="s">
        <v>3</v>
      </c>
      <c r="N101" s="310"/>
      <c r="O101" s="311"/>
      <c r="P101" s="312" t="s">
        <v>4</v>
      </c>
    </row>
    <row r="102" spans="1:16" ht="13.5" customHeight="1" thickBot="1" x14ac:dyDescent="0.35">
      <c r="A102" s="315"/>
      <c r="B102" s="319"/>
      <c r="C102" s="320"/>
      <c r="D102" s="321"/>
      <c r="E102" s="313" t="s">
        <v>18</v>
      </c>
      <c r="F102" s="313"/>
      <c r="G102" s="315"/>
      <c r="H102" s="315"/>
      <c r="I102" s="315"/>
      <c r="J102" s="315"/>
      <c r="K102" s="313" t="s">
        <v>8</v>
      </c>
      <c r="L102" s="313" t="s">
        <v>9</v>
      </c>
      <c r="M102" s="313" t="s">
        <v>8</v>
      </c>
      <c r="N102" s="306" t="s">
        <v>9</v>
      </c>
      <c r="O102" s="308"/>
      <c r="P102" s="312"/>
    </row>
    <row r="103" spans="1:16" ht="13.5" thickBot="1" x14ac:dyDescent="0.35">
      <c r="A103" s="314"/>
      <c r="B103" s="322"/>
      <c r="C103" s="323"/>
      <c r="D103" s="324"/>
      <c r="E103" s="314"/>
      <c r="F103" s="314"/>
      <c r="G103" s="314"/>
      <c r="H103" s="314"/>
      <c r="I103" s="314"/>
      <c r="J103" s="314"/>
      <c r="K103" s="314"/>
      <c r="L103" s="314"/>
      <c r="M103" s="314"/>
      <c r="N103" s="8" t="s">
        <v>20</v>
      </c>
      <c r="O103" s="8" t="s">
        <v>10</v>
      </c>
      <c r="P103" s="312"/>
    </row>
    <row r="104" spans="1:16" ht="13.5" thickBot="1" x14ac:dyDescent="0.35">
      <c r="A104" s="9">
        <v>1</v>
      </c>
      <c r="B104" s="300">
        <v>2</v>
      </c>
      <c r="C104" s="301"/>
      <c r="D104" s="302"/>
      <c r="E104" s="10">
        <v>3</v>
      </c>
      <c r="F104" s="10">
        <v>4</v>
      </c>
      <c r="G104" s="10">
        <v>5</v>
      </c>
      <c r="H104" s="10">
        <v>6</v>
      </c>
      <c r="I104" s="10">
        <v>7</v>
      </c>
      <c r="J104" s="10">
        <v>8</v>
      </c>
      <c r="K104" s="10">
        <v>9</v>
      </c>
      <c r="L104" s="10">
        <v>10</v>
      </c>
      <c r="M104" s="10">
        <v>11</v>
      </c>
      <c r="N104" s="10">
        <v>12</v>
      </c>
      <c r="O104" s="10">
        <v>13</v>
      </c>
      <c r="P104" s="10">
        <v>14</v>
      </c>
    </row>
    <row r="105" spans="1:16" ht="13" x14ac:dyDescent="0.3">
      <c r="A105" s="11"/>
      <c r="B105" s="303"/>
      <c r="C105" s="304"/>
      <c r="D105" s="305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2"/>
    </row>
    <row r="106" spans="1:16" ht="13" x14ac:dyDescent="0.25">
      <c r="A106" s="37">
        <v>1</v>
      </c>
      <c r="B106" s="169" t="s">
        <v>83</v>
      </c>
      <c r="C106" s="170"/>
      <c r="D106" s="171"/>
      <c r="E106" s="38"/>
      <c r="F106" s="38"/>
      <c r="G106" s="39">
        <v>223300</v>
      </c>
      <c r="H106" s="38"/>
      <c r="I106" s="38"/>
      <c r="J106" s="47">
        <f>G106/G114*100</f>
        <v>14.976525821596246</v>
      </c>
      <c r="K106" s="219">
        <v>100</v>
      </c>
      <c r="L106" s="45">
        <v>86.07</v>
      </c>
      <c r="M106" s="47">
        <f>J106*K106/100</f>
        <v>14.976525821596248</v>
      </c>
      <c r="N106" s="71">
        <v>192200</v>
      </c>
      <c r="O106" s="47">
        <f>J106*L106/100</f>
        <v>12.890295774647889</v>
      </c>
      <c r="P106" s="125">
        <f>G106-N106</f>
        <v>31100</v>
      </c>
    </row>
    <row r="107" spans="1:16" x14ac:dyDescent="0.25">
      <c r="A107" s="37">
        <v>2</v>
      </c>
      <c r="B107" s="169" t="s">
        <v>145</v>
      </c>
      <c r="C107" s="170"/>
      <c r="D107" s="171"/>
      <c r="E107" s="30"/>
      <c r="F107" s="42"/>
      <c r="G107" s="39">
        <v>160400</v>
      </c>
      <c r="H107" s="43"/>
      <c r="I107" s="43"/>
      <c r="J107" s="47">
        <f>G107/G114*100</f>
        <v>10.757880617035546</v>
      </c>
      <c r="K107" s="219">
        <v>100</v>
      </c>
      <c r="L107" s="45">
        <v>92.08</v>
      </c>
      <c r="M107" s="47">
        <f>J107*K107/100</f>
        <v>10.757880617035546</v>
      </c>
      <c r="N107" s="71">
        <v>147700</v>
      </c>
      <c r="O107" s="47">
        <f>J107*L107/100</f>
        <v>9.9058564721663309</v>
      </c>
      <c r="P107" s="125">
        <f>G107-N107</f>
        <v>12700</v>
      </c>
    </row>
    <row r="108" spans="1:16" x14ac:dyDescent="0.25">
      <c r="A108" s="37">
        <v>3</v>
      </c>
      <c r="B108" s="169" t="s">
        <v>81</v>
      </c>
      <c r="C108" s="170"/>
      <c r="D108" s="171"/>
      <c r="E108" s="49"/>
      <c r="F108" s="42"/>
      <c r="G108" s="39">
        <v>457300</v>
      </c>
      <c r="H108" s="43"/>
      <c r="I108" s="43"/>
      <c r="J108" s="47">
        <f>G108/G114*100</f>
        <v>30.670690811535884</v>
      </c>
      <c r="K108" s="219">
        <v>100</v>
      </c>
      <c r="L108" s="45">
        <v>99.13</v>
      </c>
      <c r="M108" s="47">
        <f>J108*K108/100</f>
        <v>30.670690811535884</v>
      </c>
      <c r="N108" s="71">
        <v>453335</v>
      </c>
      <c r="O108" s="47">
        <f>J108*L108/100</f>
        <v>30.403855801475519</v>
      </c>
      <c r="P108" s="125">
        <f>G108-N108</f>
        <v>3965</v>
      </c>
    </row>
    <row r="109" spans="1:16" x14ac:dyDescent="0.25">
      <c r="A109" s="37">
        <v>4</v>
      </c>
      <c r="B109" s="169" t="s">
        <v>146</v>
      </c>
      <c r="C109" s="170"/>
      <c r="D109" s="171"/>
      <c r="E109" s="30"/>
      <c r="F109" s="42"/>
      <c r="G109" s="39">
        <v>650000</v>
      </c>
      <c r="H109" s="43"/>
      <c r="I109" s="43"/>
      <c r="J109" s="47">
        <f>G109/G114*100</f>
        <v>43.594902749832329</v>
      </c>
      <c r="K109" s="219">
        <v>100</v>
      </c>
      <c r="L109" s="45">
        <v>85.38</v>
      </c>
      <c r="M109" s="47">
        <f>J109*K109/100</f>
        <v>43.594902749832329</v>
      </c>
      <c r="N109" s="71">
        <v>555000</v>
      </c>
      <c r="O109" s="47">
        <f>J109*L109/100</f>
        <v>37.221327967806843</v>
      </c>
      <c r="P109" s="125">
        <f>G109-N109</f>
        <v>95000</v>
      </c>
    </row>
    <row r="110" spans="1:16" x14ac:dyDescent="0.25">
      <c r="A110" s="13"/>
      <c r="B110" s="160"/>
      <c r="C110" s="135"/>
      <c r="D110" s="136"/>
      <c r="E110" s="139"/>
      <c r="F110" s="14"/>
      <c r="G110" s="15"/>
      <c r="H110" s="16"/>
      <c r="I110" s="16"/>
      <c r="J110" s="19"/>
      <c r="K110" s="18"/>
      <c r="L110" s="45"/>
      <c r="M110" s="19"/>
      <c r="N110" s="72"/>
      <c r="O110" s="19"/>
      <c r="P110" s="138"/>
    </row>
    <row r="111" spans="1:16" x14ac:dyDescent="0.25">
      <c r="A111" s="37"/>
      <c r="B111" s="169"/>
      <c r="C111" s="170"/>
      <c r="D111" s="171"/>
      <c r="E111" s="49"/>
      <c r="F111" s="42"/>
      <c r="G111" s="39"/>
      <c r="H111" s="43"/>
      <c r="I111" s="43"/>
      <c r="J111" s="47"/>
      <c r="K111" s="45"/>
      <c r="M111" s="47"/>
      <c r="N111" s="71"/>
      <c r="O111" s="47"/>
      <c r="P111" s="138"/>
    </row>
    <row r="112" spans="1:16" x14ac:dyDescent="0.25">
      <c r="A112" s="37"/>
      <c r="B112" s="169"/>
      <c r="C112" s="170"/>
      <c r="D112" s="171"/>
      <c r="E112" s="49"/>
      <c r="F112" s="42"/>
      <c r="G112" s="39"/>
      <c r="H112" s="43"/>
      <c r="I112" s="43"/>
      <c r="J112" s="47"/>
      <c r="K112" s="45"/>
      <c r="L112" s="45"/>
      <c r="M112" s="47"/>
      <c r="N112" s="71"/>
      <c r="O112" s="47"/>
      <c r="P112" s="138"/>
    </row>
    <row r="113" spans="1:16" ht="13" thickBot="1" x14ac:dyDescent="0.3">
      <c r="A113" s="25"/>
      <c r="B113" s="347"/>
      <c r="C113" s="348"/>
      <c r="D113" s="349"/>
      <c r="E113" s="26"/>
      <c r="F113" s="14"/>
      <c r="G113" s="15"/>
      <c r="H113" s="16"/>
      <c r="I113" s="16"/>
      <c r="J113" s="17"/>
      <c r="K113" s="18"/>
      <c r="L113" s="18"/>
      <c r="M113" s="19"/>
      <c r="N113" s="72"/>
      <c r="O113" s="19"/>
      <c r="P113" s="140"/>
    </row>
    <row r="114" spans="1:16" ht="13.5" customHeight="1" thickBot="1" x14ac:dyDescent="0.35">
      <c r="A114" s="306" t="s">
        <v>21</v>
      </c>
      <c r="B114" s="307"/>
      <c r="C114" s="307"/>
      <c r="D114" s="307"/>
      <c r="E114" s="307"/>
      <c r="F114" s="308"/>
      <c r="G114" s="20">
        <f>SUM(G106:G109)</f>
        <v>1491000</v>
      </c>
      <c r="H114" s="21"/>
      <c r="I114" s="22"/>
      <c r="J114" s="4">
        <f>SUM(J106:J109)</f>
        <v>100</v>
      </c>
      <c r="K114" s="165">
        <f>SUM(K106:K109)/4</f>
        <v>100</v>
      </c>
      <c r="L114" s="165">
        <f>N114/G114*100</f>
        <v>90.424882629107984</v>
      </c>
      <c r="M114" s="5">
        <f>SUM(M106:M109)</f>
        <v>100</v>
      </c>
      <c r="N114" s="73">
        <f>SUM(N106:N109)</f>
        <v>1348235</v>
      </c>
      <c r="O114" s="4">
        <f>SUM(O106:O109)</f>
        <v>90.421336016096575</v>
      </c>
      <c r="P114" s="180">
        <f>SUM(P106:P109)</f>
        <v>142765</v>
      </c>
    </row>
    <row r="116" spans="1:16" x14ac:dyDescent="0.25">
      <c r="L116" s="142" t="str">
        <f>L23</f>
        <v>Benteng, 31 Desember 2025</v>
      </c>
    </row>
    <row r="118" spans="1:16" x14ac:dyDescent="0.25">
      <c r="L118" s="1" t="s">
        <v>22</v>
      </c>
    </row>
    <row r="121" spans="1:16" ht="14.5" x14ac:dyDescent="0.35">
      <c r="D121" s="175"/>
    </row>
    <row r="122" spans="1:16" ht="14.5" x14ac:dyDescent="0.35">
      <c r="D122" s="175"/>
      <c r="L122" s="2" t="str">
        <f>L55</f>
        <v>NUR SURYA NINGRAT, SE</v>
      </c>
      <c r="M122" s="2"/>
      <c r="O122" s="2"/>
    </row>
    <row r="123" spans="1:16" ht="14.5" x14ac:dyDescent="0.35">
      <c r="D123" s="175"/>
      <c r="L123" s="142" t="s">
        <v>50</v>
      </c>
      <c r="M123" s="2"/>
      <c r="O123" s="2"/>
    </row>
    <row r="124" spans="1:16" ht="14.5" x14ac:dyDescent="0.35">
      <c r="D124" s="175"/>
      <c r="L124" s="142"/>
      <c r="M124" s="2"/>
      <c r="O124" s="2"/>
    </row>
    <row r="125" spans="1:16" ht="14.5" x14ac:dyDescent="0.35">
      <c r="D125" s="175"/>
      <c r="L125" s="142"/>
      <c r="M125" s="2"/>
      <c r="O125" s="2"/>
    </row>
    <row r="126" spans="1:16" ht="14.5" x14ac:dyDescent="0.35">
      <c r="D126" s="175"/>
      <c r="L126" s="142"/>
      <c r="M126" s="2"/>
      <c r="O126" s="2"/>
    </row>
    <row r="127" spans="1:16" ht="14.5" x14ac:dyDescent="0.35">
      <c r="D127" s="175"/>
      <c r="J127" s="142"/>
      <c r="L127" s="142"/>
      <c r="M127" s="2"/>
      <c r="O127" s="2"/>
    </row>
    <row r="128" spans="1:16" ht="14.5" x14ac:dyDescent="0.35">
      <c r="D128" s="175"/>
      <c r="G128" s="142"/>
      <c r="L128" s="142"/>
      <c r="M128" s="2"/>
      <c r="O128" s="2"/>
    </row>
    <row r="129" spans="1:16" ht="14.5" x14ac:dyDescent="0.35">
      <c r="D129" s="175"/>
      <c r="L129" s="142"/>
      <c r="M129" s="2"/>
      <c r="O129" s="2"/>
    </row>
    <row r="130" spans="1:16" ht="14.5" x14ac:dyDescent="0.35">
      <c r="D130" s="175"/>
      <c r="L130" s="142"/>
      <c r="M130" s="2"/>
      <c r="O130" s="2"/>
    </row>
    <row r="131" spans="1:16" ht="14.5" x14ac:dyDescent="0.35">
      <c r="D131" s="175"/>
      <c r="L131" s="142"/>
      <c r="M131" s="2"/>
      <c r="O131" s="2"/>
    </row>
    <row r="132" spans="1:16" ht="13" x14ac:dyDescent="0.3">
      <c r="A132" s="6" t="s">
        <v>26</v>
      </c>
      <c r="B132" s="6" t="s">
        <v>30</v>
      </c>
      <c r="C132" s="6" t="s">
        <v>98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6" ht="13" x14ac:dyDescent="0.3">
      <c r="A133" s="6" t="s">
        <v>32</v>
      </c>
      <c r="B133" s="6" t="s">
        <v>30</v>
      </c>
      <c r="C133" s="6" t="s">
        <v>31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6" ht="13" thickBot="1" x14ac:dyDescent="0.3">
      <c r="E134" s="7"/>
      <c r="F134" s="7"/>
      <c r="G134" s="7"/>
      <c r="H134" s="7"/>
      <c r="I134" s="7"/>
      <c r="J134" s="7"/>
      <c r="K134" s="7"/>
      <c r="L134" s="7"/>
      <c r="M134" s="141" t="str">
        <f>M70</f>
        <v>Keadaan  Desember  2025</v>
      </c>
      <c r="N134" s="7"/>
    </row>
    <row r="135" spans="1:16" ht="13.5" customHeight="1" thickBot="1" x14ac:dyDescent="0.35">
      <c r="A135" s="313" t="s">
        <v>12</v>
      </c>
      <c r="B135" s="316" t="s">
        <v>13</v>
      </c>
      <c r="C135" s="317"/>
      <c r="D135" s="318"/>
      <c r="E135" s="309" t="s">
        <v>14</v>
      </c>
      <c r="F135" s="311"/>
      <c r="G135" s="313" t="s">
        <v>25</v>
      </c>
      <c r="H135" s="313" t="s">
        <v>15</v>
      </c>
      <c r="I135" s="313" t="s">
        <v>16</v>
      </c>
      <c r="J135" s="313" t="s">
        <v>39</v>
      </c>
      <c r="K135" s="306" t="s">
        <v>17</v>
      </c>
      <c r="L135" s="308"/>
      <c r="M135" s="309" t="s">
        <v>3</v>
      </c>
      <c r="N135" s="310"/>
      <c r="O135" s="311"/>
      <c r="P135" s="312" t="s">
        <v>4</v>
      </c>
    </row>
    <row r="136" spans="1:16" ht="13.5" thickBot="1" x14ac:dyDescent="0.35">
      <c r="A136" s="315"/>
      <c r="B136" s="319"/>
      <c r="C136" s="320"/>
      <c r="D136" s="321"/>
      <c r="E136" s="313" t="s">
        <v>18</v>
      </c>
      <c r="F136" s="313"/>
      <c r="G136" s="315"/>
      <c r="H136" s="315"/>
      <c r="I136" s="315"/>
      <c r="J136" s="315"/>
      <c r="K136" s="313" t="s">
        <v>8</v>
      </c>
      <c r="L136" s="313" t="s">
        <v>9</v>
      </c>
      <c r="M136" s="313" t="s">
        <v>8</v>
      </c>
      <c r="N136" s="306" t="s">
        <v>9</v>
      </c>
      <c r="O136" s="308"/>
      <c r="P136" s="312"/>
    </row>
    <row r="137" spans="1:16" ht="13.5" thickBot="1" x14ac:dyDescent="0.35">
      <c r="A137" s="314"/>
      <c r="B137" s="322"/>
      <c r="C137" s="323"/>
      <c r="D137" s="324"/>
      <c r="E137" s="314"/>
      <c r="F137" s="314"/>
      <c r="G137" s="314"/>
      <c r="H137" s="314"/>
      <c r="I137" s="314"/>
      <c r="J137" s="314"/>
      <c r="K137" s="314"/>
      <c r="L137" s="314"/>
      <c r="M137" s="314"/>
      <c r="N137" s="8" t="s">
        <v>20</v>
      </c>
      <c r="O137" s="8" t="s">
        <v>10</v>
      </c>
      <c r="P137" s="312"/>
    </row>
    <row r="138" spans="1:16" ht="13.5" thickBot="1" x14ac:dyDescent="0.35">
      <c r="A138" s="9">
        <v>1</v>
      </c>
      <c r="B138" s="300">
        <v>2</v>
      </c>
      <c r="C138" s="301"/>
      <c r="D138" s="302"/>
      <c r="E138" s="10">
        <v>3</v>
      </c>
      <c r="F138" s="10">
        <v>4</v>
      </c>
      <c r="G138" s="10">
        <v>5</v>
      </c>
      <c r="H138" s="10">
        <v>6</v>
      </c>
      <c r="I138" s="10">
        <v>7</v>
      </c>
      <c r="J138" s="10">
        <v>8</v>
      </c>
      <c r="K138" s="10">
        <v>9</v>
      </c>
      <c r="L138" s="10">
        <v>10</v>
      </c>
      <c r="M138" s="10">
        <v>11</v>
      </c>
      <c r="N138" s="10">
        <v>12</v>
      </c>
      <c r="O138" s="10">
        <v>13</v>
      </c>
      <c r="P138" s="10">
        <v>14</v>
      </c>
    </row>
    <row r="139" spans="1:16" ht="13" x14ac:dyDescent="0.3">
      <c r="A139" s="11"/>
      <c r="B139" s="303"/>
      <c r="C139" s="304"/>
      <c r="D139" s="305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2"/>
    </row>
    <row r="140" spans="1:16" ht="13" x14ac:dyDescent="0.25">
      <c r="A140" s="37">
        <v>1</v>
      </c>
      <c r="B140" s="169" t="s">
        <v>83</v>
      </c>
      <c r="C140" s="170"/>
      <c r="D140" s="171"/>
      <c r="E140" s="38"/>
      <c r="F140" s="42"/>
      <c r="G140" s="39">
        <v>17700</v>
      </c>
      <c r="H140" s="43"/>
      <c r="I140" s="43"/>
      <c r="J140" s="47">
        <f>G140/G147*100</f>
        <v>0.95105045403256139</v>
      </c>
      <c r="K140" s="219">
        <v>100</v>
      </c>
      <c r="L140" s="45"/>
      <c r="M140" s="47">
        <f>J140*K140/100</f>
        <v>0.95105045403256139</v>
      </c>
      <c r="N140" s="71"/>
      <c r="O140" s="47">
        <f>J140*L140/100</f>
        <v>0</v>
      </c>
      <c r="P140" s="125">
        <f>G140-N140</f>
        <v>17700</v>
      </c>
    </row>
    <row r="141" spans="1:16" x14ac:dyDescent="0.25">
      <c r="A141" s="37">
        <v>2</v>
      </c>
      <c r="B141" s="169" t="s">
        <v>145</v>
      </c>
      <c r="C141" s="170"/>
      <c r="D141" s="171"/>
      <c r="E141" s="30"/>
      <c r="F141" s="42"/>
      <c r="G141" s="39">
        <v>641600</v>
      </c>
      <c r="H141" s="43"/>
      <c r="I141" s="43"/>
      <c r="J141" s="47">
        <f>G141/G147*100</f>
        <v>34.474235667078609</v>
      </c>
      <c r="K141" s="219">
        <v>100</v>
      </c>
      <c r="L141" s="45">
        <f>N141/G141*100</f>
        <v>92.082294264339154</v>
      </c>
      <c r="M141" s="35">
        <f>J141*K141/100</f>
        <v>34.474235667078609</v>
      </c>
      <c r="N141" s="71">
        <v>590800</v>
      </c>
      <c r="O141" s="35">
        <f>J141*L141/100</f>
        <v>31.744667132341089</v>
      </c>
      <c r="P141" s="125">
        <f>G141-N141</f>
        <v>50800</v>
      </c>
    </row>
    <row r="142" spans="1:16" x14ac:dyDescent="0.25">
      <c r="A142" s="37">
        <v>3</v>
      </c>
      <c r="B142" s="169" t="s">
        <v>81</v>
      </c>
      <c r="C142" s="170"/>
      <c r="D142" s="171"/>
      <c r="E142" s="49"/>
      <c r="F142" s="42"/>
      <c r="G142" s="39">
        <v>714300</v>
      </c>
      <c r="H142" s="43"/>
      <c r="I142" s="43"/>
      <c r="J142" s="47">
        <f>G142/G147*100</f>
        <v>38.380527644941168</v>
      </c>
      <c r="K142" s="219">
        <v>100</v>
      </c>
      <c r="L142" s="45">
        <f>N142/G142*100</f>
        <v>98.426851462970745</v>
      </c>
      <c r="M142" s="35">
        <f>J142*K142/100</f>
        <v>38.380527644941168</v>
      </c>
      <c r="N142" s="71">
        <v>703063</v>
      </c>
      <c r="O142" s="35">
        <f>J142*L142/100</f>
        <v>37.776744935790667</v>
      </c>
      <c r="P142" s="125">
        <f>G142-N142</f>
        <v>11237</v>
      </c>
    </row>
    <row r="143" spans="1:16" x14ac:dyDescent="0.25">
      <c r="A143" s="13">
        <v>4</v>
      </c>
      <c r="B143" s="169" t="s">
        <v>146</v>
      </c>
      <c r="C143" s="170"/>
      <c r="D143" s="171"/>
      <c r="E143" s="30"/>
      <c r="F143" s="14"/>
      <c r="G143" s="15">
        <v>487500</v>
      </c>
      <c r="H143" s="16"/>
      <c r="I143" s="16"/>
      <c r="J143" s="19">
        <f>G143/G147*100</f>
        <v>26.194186233947665</v>
      </c>
      <c r="K143" s="219">
        <v>100</v>
      </c>
      <c r="L143" s="45">
        <f>N143/G143*100</f>
        <v>85.384615384615387</v>
      </c>
      <c r="M143" s="35">
        <f>J143*K143/100</f>
        <v>26.194186233947665</v>
      </c>
      <c r="N143" s="72">
        <v>416250</v>
      </c>
      <c r="O143" s="47">
        <f>J143*L143/100</f>
        <v>22.365805168986086</v>
      </c>
      <c r="P143" s="138">
        <f>G143-N143</f>
        <v>71250</v>
      </c>
    </row>
    <row r="144" spans="1:16" x14ac:dyDescent="0.25">
      <c r="A144" s="37"/>
      <c r="B144" s="169"/>
      <c r="C144" s="170"/>
      <c r="D144" s="171"/>
      <c r="E144" s="49"/>
      <c r="F144" s="42"/>
      <c r="G144" s="39"/>
      <c r="H144" s="43"/>
      <c r="I144" s="43"/>
      <c r="J144" s="47"/>
      <c r="K144" s="45"/>
      <c r="M144" s="47"/>
      <c r="N144" s="71"/>
      <c r="O144" s="47"/>
      <c r="P144" s="138"/>
    </row>
    <row r="145" spans="1:16" x14ac:dyDescent="0.25">
      <c r="A145" s="37"/>
      <c r="B145" s="169"/>
      <c r="C145" s="170"/>
      <c r="D145" s="171"/>
      <c r="E145" s="49"/>
      <c r="F145" s="42"/>
      <c r="G145" s="39"/>
      <c r="H145" s="43"/>
      <c r="I145" s="43"/>
      <c r="J145" s="291" t="s">
        <v>169</v>
      </c>
      <c r="K145" s="45"/>
      <c r="L145" s="45"/>
      <c r="M145" s="47"/>
      <c r="N145" s="71"/>
      <c r="O145" s="47"/>
      <c r="P145" s="138"/>
    </row>
    <row r="146" spans="1:16" ht="13" thickBot="1" x14ac:dyDescent="0.3">
      <c r="A146" s="25"/>
      <c r="B146" s="347"/>
      <c r="C146" s="348"/>
      <c r="D146" s="349"/>
      <c r="E146" s="26"/>
      <c r="F146" s="14"/>
      <c r="G146" s="15"/>
      <c r="H146" s="16"/>
      <c r="I146" s="16"/>
      <c r="J146" s="17"/>
      <c r="K146" s="18"/>
      <c r="L146" s="18"/>
      <c r="M146" s="19"/>
      <c r="N146" s="72"/>
      <c r="O146" s="19"/>
      <c r="P146" s="140"/>
    </row>
    <row r="147" spans="1:16" ht="13.5" thickBot="1" x14ac:dyDescent="0.35">
      <c r="A147" s="306" t="s">
        <v>21</v>
      </c>
      <c r="B147" s="307"/>
      <c r="C147" s="307"/>
      <c r="D147" s="307"/>
      <c r="E147" s="307"/>
      <c r="F147" s="308"/>
      <c r="G147" s="20">
        <f>SUM(G140:G143)</f>
        <v>1861100</v>
      </c>
      <c r="H147" s="21"/>
      <c r="I147" s="22"/>
      <c r="J147" s="4">
        <f>SUM(J140:J146)</f>
        <v>100</v>
      </c>
      <c r="K147" s="165">
        <f>SUM(K140:K142)/4</f>
        <v>75</v>
      </c>
      <c r="L147" s="165">
        <f>N147/G147*100</f>
        <v>91.887217237117838</v>
      </c>
      <c r="M147" s="5">
        <f>SUM(M140:M143)</f>
        <v>100</v>
      </c>
      <c r="N147" s="73">
        <f>N140+N141+N142+N143</f>
        <v>1710113</v>
      </c>
      <c r="O147" s="4">
        <f>SUM(O140:O143)</f>
        <v>91.887217237117838</v>
      </c>
      <c r="P147" s="180">
        <f>SUM(P140:P143)</f>
        <v>150987</v>
      </c>
    </row>
    <row r="149" spans="1:16" x14ac:dyDescent="0.25">
      <c r="L149" s="142" t="str">
        <f>L23</f>
        <v>Benteng, 31 Desember 2025</v>
      </c>
    </row>
    <row r="151" spans="1:16" x14ac:dyDescent="0.25">
      <c r="L151" s="1" t="s">
        <v>22</v>
      </c>
    </row>
    <row r="154" spans="1:16" ht="14.5" x14ac:dyDescent="0.35">
      <c r="D154" s="175"/>
    </row>
    <row r="155" spans="1:16" ht="14.5" x14ac:dyDescent="0.35">
      <c r="D155" s="175"/>
      <c r="L155" s="2" t="str">
        <f>L55</f>
        <v>NUR SURYA NINGRAT, SE</v>
      </c>
      <c r="M155" s="2"/>
      <c r="O155" s="2"/>
    </row>
    <row r="156" spans="1:16" ht="14.5" x14ac:dyDescent="0.35">
      <c r="D156" s="175"/>
      <c r="L156" s="142" t="s">
        <v>50</v>
      </c>
      <c r="M156" s="2"/>
      <c r="O156" s="2"/>
    </row>
    <row r="157" spans="1:16" ht="14.5" x14ac:dyDescent="0.35">
      <c r="D157" s="175"/>
      <c r="L157" s="142"/>
      <c r="M157" s="2"/>
      <c r="O157" s="2"/>
    </row>
    <row r="158" spans="1:16" ht="14.5" x14ac:dyDescent="0.35">
      <c r="D158" s="175"/>
      <c r="L158" s="142"/>
      <c r="M158" s="2"/>
      <c r="O158" s="2"/>
    </row>
    <row r="159" spans="1:16" ht="14.5" x14ac:dyDescent="0.35">
      <c r="D159" s="175"/>
      <c r="L159" s="142"/>
      <c r="M159" s="2"/>
      <c r="O159" s="2"/>
    </row>
    <row r="160" spans="1:16" ht="14.5" x14ac:dyDescent="0.35">
      <c r="D160" s="175"/>
      <c r="L160" s="142"/>
      <c r="M160" s="2"/>
      <c r="O160" s="2"/>
    </row>
    <row r="161" spans="1:16" ht="14.5" x14ac:dyDescent="0.35">
      <c r="D161" s="175"/>
      <c r="L161" s="142"/>
      <c r="M161" s="2"/>
      <c r="O161" s="2"/>
    </row>
    <row r="162" spans="1:16" ht="14.5" x14ac:dyDescent="0.35">
      <c r="D162" s="175"/>
      <c r="L162" s="142"/>
      <c r="M162" s="2"/>
      <c r="O162" s="2"/>
    </row>
    <row r="163" spans="1:16" ht="14.5" x14ac:dyDescent="0.35">
      <c r="D163" s="175"/>
      <c r="L163" s="142"/>
      <c r="M163" s="2"/>
      <c r="O163" s="2"/>
    </row>
    <row r="164" spans="1:16" ht="14.5" x14ac:dyDescent="0.35">
      <c r="D164" s="175"/>
      <c r="L164" s="142"/>
      <c r="M164" s="2"/>
      <c r="O164" s="2"/>
    </row>
    <row r="165" spans="1:16" ht="14.5" x14ac:dyDescent="0.35">
      <c r="D165" s="175"/>
      <c r="L165" s="142"/>
      <c r="M165" s="2"/>
      <c r="O165" s="2"/>
    </row>
    <row r="166" spans="1:16" ht="13" x14ac:dyDescent="0.3">
      <c r="A166" s="6" t="s">
        <v>26</v>
      </c>
      <c r="B166" s="6" t="s">
        <v>30</v>
      </c>
      <c r="C166" s="6" t="s">
        <v>99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6" ht="13" x14ac:dyDescent="0.3">
      <c r="A167" s="6" t="s">
        <v>32</v>
      </c>
      <c r="B167" s="6" t="s">
        <v>30</v>
      </c>
      <c r="C167" s="6" t="s">
        <v>31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6" ht="13" thickBot="1" x14ac:dyDescent="0.3">
      <c r="E168" s="7"/>
      <c r="F168" s="7"/>
      <c r="G168" s="7"/>
      <c r="H168" s="7"/>
      <c r="I168" s="7"/>
      <c r="J168" s="7"/>
      <c r="K168" s="7"/>
      <c r="L168" s="7"/>
      <c r="M168" s="141" t="str">
        <f>M100</f>
        <v>Keadaan  Desember  2025</v>
      </c>
      <c r="N168" s="7"/>
    </row>
    <row r="169" spans="1:16" ht="13.5" customHeight="1" thickBot="1" x14ac:dyDescent="0.35">
      <c r="A169" s="313" t="s">
        <v>12</v>
      </c>
      <c r="B169" s="316" t="s">
        <v>13</v>
      </c>
      <c r="C169" s="317"/>
      <c r="D169" s="318"/>
      <c r="E169" s="309" t="s">
        <v>14</v>
      </c>
      <c r="F169" s="311"/>
      <c r="G169" s="313" t="s">
        <v>25</v>
      </c>
      <c r="H169" s="313" t="s">
        <v>15</v>
      </c>
      <c r="I169" s="313" t="s">
        <v>16</v>
      </c>
      <c r="J169" s="313" t="s">
        <v>39</v>
      </c>
      <c r="K169" s="306" t="s">
        <v>17</v>
      </c>
      <c r="L169" s="308"/>
      <c r="M169" s="309" t="s">
        <v>3</v>
      </c>
      <c r="N169" s="310"/>
      <c r="O169" s="311"/>
      <c r="P169" s="312" t="s">
        <v>4</v>
      </c>
    </row>
    <row r="170" spans="1:16" ht="13.5" thickBot="1" x14ac:dyDescent="0.35">
      <c r="A170" s="315"/>
      <c r="B170" s="319"/>
      <c r="C170" s="320"/>
      <c r="D170" s="321"/>
      <c r="E170" s="313" t="s">
        <v>18</v>
      </c>
      <c r="F170" s="313"/>
      <c r="G170" s="315"/>
      <c r="H170" s="315"/>
      <c r="I170" s="315"/>
      <c r="J170" s="315"/>
      <c r="K170" s="313" t="s">
        <v>8</v>
      </c>
      <c r="L170" s="313" t="s">
        <v>9</v>
      </c>
      <c r="M170" s="313" t="s">
        <v>8</v>
      </c>
      <c r="N170" s="306" t="s">
        <v>9</v>
      </c>
      <c r="O170" s="308"/>
      <c r="P170" s="312"/>
    </row>
    <row r="171" spans="1:16" ht="13.5" thickBot="1" x14ac:dyDescent="0.35">
      <c r="A171" s="314"/>
      <c r="B171" s="322"/>
      <c r="C171" s="323"/>
      <c r="D171" s="324"/>
      <c r="E171" s="314"/>
      <c r="F171" s="314"/>
      <c r="G171" s="314"/>
      <c r="H171" s="314"/>
      <c r="I171" s="314"/>
      <c r="J171" s="314"/>
      <c r="K171" s="314"/>
      <c r="L171" s="314"/>
      <c r="M171" s="314"/>
      <c r="N171" s="8" t="s">
        <v>20</v>
      </c>
      <c r="O171" s="8" t="s">
        <v>10</v>
      </c>
      <c r="P171" s="312"/>
    </row>
    <row r="172" spans="1:16" ht="13.5" thickBot="1" x14ac:dyDescent="0.35">
      <c r="A172" s="9">
        <v>1</v>
      </c>
      <c r="B172" s="300">
        <v>2</v>
      </c>
      <c r="C172" s="301"/>
      <c r="D172" s="302"/>
      <c r="E172" s="10">
        <v>3</v>
      </c>
      <c r="F172" s="10">
        <v>4</v>
      </c>
      <c r="G172" s="10">
        <v>5</v>
      </c>
      <c r="H172" s="10">
        <v>6</v>
      </c>
      <c r="I172" s="10">
        <v>7</v>
      </c>
      <c r="J172" s="10">
        <v>8</v>
      </c>
      <c r="K172" s="10">
        <v>9</v>
      </c>
      <c r="L172" s="10">
        <v>10</v>
      </c>
      <c r="M172" s="10">
        <v>11</v>
      </c>
      <c r="N172" s="10">
        <v>12</v>
      </c>
      <c r="O172" s="10">
        <v>13</v>
      </c>
      <c r="P172" s="10">
        <v>14</v>
      </c>
    </row>
    <row r="173" spans="1:16" ht="13" x14ac:dyDescent="0.3">
      <c r="A173" s="11"/>
      <c r="B173" s="303"/>
      <c r="C173" s="304"/>
      <c r="D173" s="305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2"/>
    </row>
    <row r="174" spans="1:16" ht="13" x14ac:dyDescent="0.25">
      <c r="A174" s="37">
        <v>1</v>
      </c>
      <c r="B174" s="169" t="s">
        <v>83</v>
      </c>
      <c r="C174" s="170"/>
      <c r="D174" s="171"/>
      <c r="E174" s="38"/>
      <c r="F174" s="38"/>
      <c r="G174" s="39">
        <v>46100</v>
      </c>
      <c r="H174" s="38"/>
      <c r="I174" s="38"/>
      <c r="J174" s="47">
        <f>G174/G183*100</f>
        <v>3.0283124219930366</v>
      </c>
      <c r="K174" s="219">
        <v>100</v>
      </c>
      <c r="L174" s="45"/>
      <c r="M174" s="47">
        <f>J174*K174/100</f>
        <v>3.0283124219930371</v>
      </c>
      <c r="N174" s="71"/>
      <c r="O174" s="47">
        <f>J174*L174/100</f>
        <v>0</v>
      </c>
      <c r="P174" s="125">
        <f>G174-N174</f>
        <v>46100</v>
      </c>
    </row>
    <row r="175" spans="1:16" x14ac:dyDescent="0.25">
      <c r="A175" s="37">
        <v>2</v>
      </c>
      <c r="B175" s="169" t="s">
        <v>145</v>
      </c>
      <c r="C175" s="170"/>
      <c r="D175" s="171"/>
      <c r="E175" s="30"/>
      <c r="F175" s="42"/>
      <c r="G175" s="39">
        <v>320800</v>
      </c>
      <c r="H175" s="43"/>
      <c r="I175" s="43"/>
      <c r="J175" s="47">
        <f>G175/G183*100</f>
        <v>21.073375812914669</v>
      </c>
      <c r="K175" s="219">
        <v>100</v>
      </c>
      <c r="L175" s="45">
        <v>92.08</v>
      </c>
      <c r="M175" s="47">
        <f>J175*K175/100</f>
        <v>21.073375812914669</v>
      </c>
      <c r="N175" s="71">
        <v>295400</v>
      </c>
      <c r="O175" s="47">
        <f>J175*L175/100</f>
        <v>19.40436444853183</v>
      </c>
      <c r="P175" s="125">
        <f>G175-N175</f>
        <v>25400</v>
      </c>
    </row>
    <row r="176" spans="1:16" x14ac:dyDescent="0.25">
      <c r="A176" s="37">
        <v>3</v>
      </c>
      <c r="B176" s="169" t="s">
        <v>84</v>
      </c>
      <c r="C176" s="170"/>
      <c r="D176" s="171"/>
      <c r="E176" s="30"/>
      <c r="F176" s="42"/>
      <c r="G176" s="39">
        <v>505400</v>
      </c>
      <c r="H176" s="43"/>
      <c r="I176" s="43"/>
      <c r="J176" s="47">
        <f>G176/G183*100</f>
        <v>33.199763515732769</v>
      </c>
      <c r="K176" s="219">
        <v>100</v>
      </c>
      <c r="L176" s="45">
        <v>98.51</v>
      </c>
      <c r="M176" s="47">
        <f>J176*K176/100</f>
        <v>33.199763515732769</v>
      </c>
      <c r="N176" s="71">
        <v>497879</v>
      </c>
      <c r="O176" s="47">
        <f>J176*L176/100</f>
        <v>32.705087039348356</v>
      </c>
      <c r="P176" s="125">
        <f>G176-N176</f>
        <v>7521</v>
      </c>
    </row>
    <row r="177" spans="1:16" x14ac:dyDescent="0.25">
      <c r="A177" s="37">
        <v>4</v>
      </c>
      <c r="B177" s="169" t="s">
        <v>146</v>
      </c>
      <c r="C177" s="170"/>
      <c r="D177" s="171"/>
      <c r="E177" s="30"/>
      <c r="F177" s="42"/>
      <c r="G177" s="39">
        <v>650000</v>
      </c>
      <c r="H177" s="43"/>
      <c r="I177" s="43"/>
      <c r="J177" s="47">
        <f>G177/G183*100</f>
        <v>42.698548249359519</v>
      </c>
      <c r="K177" s="219">
        <v>100</v>
      </c>
      <c r="L177" s="45">
        <v>85.38</v>
      </c>
      <c r="M177" s="47">
        <f>J177*K177/100</f>
        <v>42.698548249359519</v>
      </c>
      <c r="N177" s="71">
        <v>555000</v>
      </c>
      <c r="O177" s="47">
        <f>J177*L177/100</f>
        <v>36.456020495303157</v>
      </c>
      <c r="P177" s="125">
        <f>G177-N177</f>
        <v>95000</v>
      </c>
    </row>
    <row r="178" spans="1:16" x14ac:dyDescent="0.25">
      <c r="A178" s="37"/>
      <c r="B178" s="331"/>
      <c r="C178" s="332"/>
      <c r="D178" s="333"/>
      <c r="E178" s="49"/>
      <c r="F178" s="42"/>
      <c r="G178" s="39"/>
      <c r="H178" s="43"/>
      <c r="I178" s="43"/>
      <c r="J178" s="47"/>
      <c r="K178" s="45"/>
      <c r="L178" s="45"/>
      <c r="M178" s="47"/>
      <c r="N178" s="71"/>
      <c r="O178" s="47"/>
      <c r="P178" s="125"/>
    </row>
    <row r="179" spans="1:16" x14ac:dyDescent="0.25">
      <c r="A179" s="13"/>
      <c r="B179" s="160"/>
      <c r="C179" s="135"/>
      <c r="D179" s="136"/>
      <c r="E179" s="139"/>
      <c r="F179" s="14"/>
      <c r="G179" s="15"/>
      <c r="H179" s="16"/>
      <c r="I179" s="16"/>
      <c r="J179" s="19"/>
      <c r="K179" s="18"/>
      <c r="L179" s="45"/>
      <c r="M179" s="19"/>
      <c r="N179" s="72"/>
      <c r="O179" s="19"/>
      <c r="P179" s="138"/>
    </row>
    <row r="180" spans="1:16" x14ac:dyDescent="0.25">
      <c r="A180" s="37"/>
      <c r="B180" s="169"/>
      <c r="C180" s="170"/>
      <c r="D180" s="171"/>
      <c r="E180" s="49"/>
      <c r="F180" s="42"/>
      <c r="G180" s="39"/>
      <c r="H180" s="43"/>
      <c r="I180" s="43"/>
      <c r="J180" s="47"/>
      <c r="K180" s="45"/>
      <c r="M180" s="47"/>
      <c r="N180" s="71"/>
      <c r="O180" s="47"/>
      <c r="P180" s="138"/>
    </row>
    <row r="181" spans="1:16" x14ac:dyDescent="0.25">
      <c r="A181" s="37"/>
      <c r="B181" s="169"/>
      <c r="C181" s="170"/>
      <c r="D181" s="171"/>
      <c r="E181" s="49"/>
      <c r="F181" s="42"/>
      <c r="G181" s="39"/>
      <c r="H181" s="43"/>
      <c r="I181" s="43"/>
      <c r="J181" s="47"/>
      <c r="K181" s="45"/>
      <c r="L181" s="45"/>
      <c r="M181" s="47"/>
      <c r="N181" s="71"/>
      <c r="O181" s="47"/>
      <c r="P181" s="138"/>
    </row>
    <row r="182" spans="1:16" ht="13" thickBot="1" x14ac:dyDescent="0.3">
      <c r="A182" s="25"/>
      <c r="B182" s="347"/>
      <c r="C182" s="348"/>
      <c r="D182" s="349"/>
      <c r="E182" s="26"/>
      <c r="F182" s="14"/>
      <c r="G182" s="15"/>
      <c r="H182" s="16"/>
      <c r="I182" s="16"/>
      <c r="J182" s="17"/>
      <c r="K182" s="18"/>
      <c r="L182" s="18"/>
      <c r="M182" s="19"/>
      <c r="N182" s="72"/>
      <c r="O182" s="19"/>
      <c r="P182" s="140"/>
    </row>
    <row r="183" spans="1:16" ht="13.5" thickBot="1" x14ac:dyDescent="0.35">
      <c r="A183" s="306" t="s">
        <v>21</v>
      </c>
      <c r="B183" s="307"/>
      <c r="C183" s="307"/>
      <c r="D183" s="307"/>
      <c r="E183" s="307"/>
      <c r="F183" s="308"/>
      <c r="G183" s="20">
        <f>SUM(G174:G178)</f>
        <v>1522300</v>
      </c>
      <c r="H183" s="21"/>
      <c r="I183" s="22"/>
      <c r="J183" s="4">
        <f>SUM(J174:J178)</f>
        <v>100</v>
      </c>
      <c r="K183" s="165">
        <f>SUM(K174:K178)/4</f>
        <v>100</v>
      </c>
      <c r="L183" s="165">
        <f>N183/G183*100</f>
        <v>88.568547592458785</v>
      </c>
      <c r="M183" s="5">
        <f>SUM(M174:M178)</f>
        <v>100</v>
      </c>
      <c r="N183" s="73">
        <f>SUM(N174:N178)</f>
        <v>1348279</v>
      </c>
      <c r="O183" s="4">
        <f>SUM(O174:O178)</f>
        <v>88.565471983183343</v>
      </c>
      <c r="P183" s="180">
        <f>SUM(P174:P178)</f>
        <v>174021</v>
      </c>
    </row>
    <row r="185" spans="1:16" x14ac:dyDescent="0.25">
      <c r="L185" s="142" t="str">
        <f>L23</f>
        <v>Benteng, 31 Desember 2025</v>
      </c>
    </row>
    <row r="187" spans="1:16" x14ac:dyDescent="0.25">
      <c r="L187" s="1" t="s">
        <v>22</v>
      </c>
    </row>
    <row r="190" spans="1:16" ht="14.5" x14ac:dyDescent="0.35">
      <c r="D190" s="175"/>
    </row>
    <row r="191" spans="1:16" ht="14.5" x14ac:dyDescent="0.35">
      <c r="D191" s="175"/>
      <c r="L191" s="2" t="str">
        <f>L55</f>
        <v>NUR SURYA NINGRAT, SE</v>
      </c>
      <c r="M191" s="2"/>
      <c r="O191" s="2"/>
    </row>
    <row r="192" spans="1:16" ht="14.5" x14ac:dyDescent="0.35">
      <c r="D192" s="175"/>
      <c r="L192" s="142" t="s">
        <v>50</v>
      </c>
      <c r="M192" s="2"/>
      <c r="O192" s="2"/>
    </row>
    <row r="193" spans="1:16" ht="14.5" x14ac:dyDescent="0.35">
      <c r="D193" s="175"/>
      <c r="L193" s="142"/>
      <c r="M193" s="2"/>
      <c r="O193" s="2"/>
    </row>
    <row r="194" spans="1:16" ht="14.5" x14ac:dyDescent="0.35">
      <c r="D194" s="175"/>
      <c r="L194" s="142"/>
      <c r="M194" s="2"/>
      <c r="O194" s="2"/>
    </row>
    <row r="195" spans="1:16" ht="13" x14ac:dyDescent="0.3">
      <c r="A195" s="6" t="s">
        <v>26</v>
      </c>
      <c r="B195" s="6" t="s">
        <v>30</v>
      </c>
      <c r="C195" s="6" t="s">
        <v>244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6" ht="13" x14ac:dyDescent="0.3">
      <c r="A196" s="6" t="s">
        <v>32</v>
      </c>
      <c r="B196" s="6" t="s">
        <v>30</v>
      </c>
      <c r="C196" s="6" t="s">
        <v>31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6" ht="13" thickBot="1" x14ac:dyDescent="0.3">
      <c r="E197" s="7"/>
      <c r="F197" s="7"/>
      <c r="G197" s="7"/>
      <c r="H197" s="7"/>
      <c r="I197" s="7"/>
      <c r="J197" s="7"/>
      <c r="K197" s="7"/>
      <c r="L197" s="7"/>
      <c r="M197" s="141">
        <f>M129</f>
        <v>0</v>
      </c>
      <c r="N197" s="7"/>
    </row>
    <row r="198" spans="1:16" ht="13.5" customHeight="1" thickBot="1" x14ac:dyDescent="0.35">
      <c r="A198" s="313" t="s">
        <v>12</v>
      </c>
      <c r="B198" s="316" t="s">
        <v>13</v>
      </c>
      <c r="C198" s="317"/>
      <c r="D198" s="318"/>
      <c r="E198" s="309" t="s">
        <v>14</v>
      </c>
      <c r="F198" s="311"/>
      <c r="G198" s="313" t="s">
        <v>25</v>
      </c>
      <c r="H198" s="313" t="s">
        <v>15</v>
      </c>
      <c r="I198" s="313" t="s">
        <v>16</v>
      </c>
      <c r="J198" s="313" t="s">
        <v>39</v>
      </c>
      <c r="K198" s="306" t="s">
        <v>17</v>
      </c>
      <c r="L198" s="308"/>
      <c r="M198" s="309" t="s">
        <v>3</v>
      </c>
      <c r="N198" s="310"/>
      <c r="O198" s="311"/>
      <c r="P198" s="312" t="s">
        <v>4</v>
      </c>
    </row>
    <row r="199" spans="1:16" ht="13.5" thickBot="1" x14ac:dyDescent="0.35">
      <c r="A199" s="315"/>
      <c r="B199" s="319"/>
      <c r="C199" s="320"/>
      <c r="D199" s="321"/>
      <c r="E199" s="313" t="s">
        <v>18</v>
      </c>
      <c r="F199" s="313"/>
      <c r="G199" s="315"/>
      <c r="H199" s="315"/>
      <c r="I199" s="315"/>
      <c r="J199" s="315"/>
      <c r="K199" s="313" t="s">
        <v>8</v>
      </c>
      <c r="L199" s="313" t="s">
        <v>9</v>
      </c>
      <c r="M199" s="313" t="s">
        <v>8</v>
      </c>
      <c r="N199" s="306" t="s">
        <v>9</v>
      </c>
      <c r="O199" s="308"/>
      <c r="P199" s="312"/>
    </row>
    <row r="200" spans="1:16" ht="13.5" thickBot="1" x14ac:dyDescent="0.35">
      <c r="A200" s="314"/>
      <c r="B200" s="322"/>
      <c r="C200" s="323"/>
      <c r="D200" s="324"/>
      <c r="E200" s="314"/>
      <c r="F200" s="314"/>
      <c r="G200" s="314"/>
      <c r="H200" s="314"/>
      <c r="I200" s="314"/>
      <c r="J200" s="314"/>
      <c r="K200" s="314"/>
      <c r="L200" s="314"/>
      <c r="M200" s="314"/>
      <c r="N200" s="8" t="s">
        <v>20</v>
      </c>
      <c r="O200" s="8" t="s">
        <v>10</v>
      </c>
      <c r="P200" s="312"/>
    </row>
    <row r="201" spans="1:16" ht="13.5" thickBot="1" x14ac:dyDescent="0.35">
      <c r="A201" s="9">
        <v>1</v>
      </c>
      <c r="B201" s="300">
        <v>2</v>
      </c>
      <c r="C201" s="301"/>
      <c r="D201" s="302"/>
      <c r="E201" s="10">
        <v>3</v>
      </c>
      <c r="F201" s="10">
        <v>4</v>
      </c>
      <c r="G201" s="10">
        <v>5</v>
      </c>
      <c r="H201" s="10">
        <v>6</v>
      </c>
      <c r="I201" s="10">
        <v>7</v>
      </c>
      <c r="J201" s="10">
        <v>8</v>
      </c>
      <c r="K201" s="10">
        <v>9</v>
      </c>
      <c r="L201" s="10">
        <v>10</v>
      </c>
      <c r="M201" s="10">
        <v>11</v>
      </c>
      <c r="N201" s="10">
        <v>12</v>
      </c>
      <c r="O201" s="10">
        <v>13</v>
      </c>
      <c r="P201" s="10">
        <v>14</v>
      </c>
    </row>
    <row r="202" spans="1:16" ht="13" x14ac:dyDescent="0.3">
      <c r="A202" s="11"/>
      <c r="B202" s="303"/>
      <c r="C202" s="304"/>
      <c r="D202" s="305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2"/>
    </row>
    <row r="203" spans="1:16" ht="13" x14ac:dyDescent="0.25">
      <c r="A203" s="37">
        <v>1</v>
      </c>
      <c r="B203" s="169" t="s">
        <v>83</v>
      </c>
      <c r="C203" s="170"/>
      <c r="D203" s="171"/>
      <c r="E203" s="38"/>
      <c r="F203" s="38"/>
      <c r="G203" s="39">
        <v>498800</v>
      </c>
      <c r="H203" s="38"/>
      <c r="I203" s="38"/>
      <c r="J203" s="47">
        <f>G203/G212*100</f>
        <v>16.047873367222188</v>
      </c>
      <c r="K203" s="219">
        <v>100</v>
      </c>
      <c r="L203" s="45">
        <f>N203/G203*100</f>
        <v>90.835004009623106</v>
      </c>
      <c r="M203" s="47">
        <f>J203*K203/100</f>
        <v>16.047873367222188</v>
      </c>
      <c r="N203" s="71">
        <v>453085</v>
      </c>
      <c r="O203" s="47">
        <f>J203*L203/100</f>
        <v>14.577086416575511</v>
      </c>
      <c r="P203" s="125">
        <f>G203-N203</f>
        <v>45715</v>
      </c>
    </row>
    <row r="204" spans="1:16" x14ac:dyDescent="0.25">
      <c r="A204" s="37">
        <v>2</v>
      </c>
      <c r="B204" s="169" t="s">
        <v>145</v>
      </c>
      <c r="C204" s="170"/>
      <c r="D204" s="171"/>
      <c r="E204" s="30"/>
      <c r="F204" s="42"/>
      <c r="G204" s="39">
        <v>557500</v>
      </c>
      <c r="H204" s="43"/>
      <c r="I204" s="43"/>
      <c r="J204" s="47">
        <f>G204/G212*100</f>
        <v>17.936426227398496</v>
      </c>
      <c r="K204" s="219">
        <v>100</v>
      </c>
      <c r="L204" s="45">
        <f>N204/G204*100</f>
        <v>92.035874439461878</v>
      </c>
      <c r="M204" s="47">
        <f>J204*K204/100</f>
        <v>17.936426227398496</v>
      </c>
      <c r="N204" s="71">
        <v>513100</v>
      </c>
      <c r="O204" s="47">
        <f>J204*L204/100</f>
        <v>16.507946721575188</v>
      </c>
      <c r="P204" s="125">
        <f>G204-N204</f>
        <v>44400</v>
      </c>
    </row>
    <row r="205" spans="1:16" x14ac:dyDescent="0.25">
      <c r="A205" s="37">
        <v>3</v>
      </c>
      <c r="B205" s="169" t="s">
        <v>84</v>
      </c>
      <c r="C205" s="170"/>
      <c r="D205" s="171"/>
      <c r="E205" s="30"/>
      <c r="F205" s="42"/>
      <c r="G205" s="39">
        <v>858000</v>
      </c>
      <c r="H205" s="43"/>
      <c r="I205" s="43"/>
      <c r="J205" s="47">
        <f>G205/G212*100</f>
        <v>27.604401261180104</v>
      </c>
      <c r="K205" s="219">
        <v>100</v>
      </c>
      <c r="L205" s="45">
        <f>N205/G205*100</f>
        <v>94.62890442890442</v>
      </c>
      <c r="M205" s="47">
        <f>J205*K205/100</f>
        <v>27.604401261180104</v>
      </c>
      <c r="N205" s="71">
        <v>811916</v>
      </c>
      <c r="O205" s="47">
        <f>J205*L205/100</f>
        <v>26.121742487613407</v>
      </c>
      <c r="P205" s="125">
        <f>G205-N205</f>
        <v>46084</v>
      </c>
    </row>
    <row r="206" spans="1:16" x14ac:dyDescent="0.25">
      <c r="A206" s="37">
        <v>4</v>
      </c>
      <c r="B206" s="169" t="s">
        <v>146</v>
      </c>
      <c r="C206" s="170"/>
      <c r="D206" s="171"/>
      <c r="E206" s="30"/>
      <c r="F206" s="42"/>
      <c r="G206" s="39">
        <v>1193900</v>
      </c>
      <c r="H206" s="43"/>
      <c r="I206" s="43"/>
      <c r="J206" s="47">
        <f>G206/G212*100</f>
        <v>38.411299144199212</v>
      </c>
      <c r="K206" s="219">
        <v>100</v>
      </c>
      <c r="L206" s="45">
        <f>N206/G206*100</f>
        <v>92.578942960046902</v>
      </c>
      <c r="M206" s="47">
        <f>J206*K206/100</f>
        <v>38.411299144199212</v>
      </c>
      <c r="N206" s="71">
        <v>1105300</v>
      </c>
      <c r="O206" s="47">
        <f>J206*L206/100</f>
        <v>35.560774724921174</v>
      </c>
      <c r="P206" s="125">
        <f>G206-N206</f>
        <v>88600</v>
      </c>
    </row>
    <row r="207" spans="1:16" x14ac:dyDescent="0.25">
      <c r="A207" s="37"/>
      <c r="B207" s="331"/>
      <c r="C207" s="332"/>
      <c r="D207" s="333"/>
      <c r="E207" s="49"/>
      <c r="F207" s="42"/>
      <c r="G207" s="39"/>
      <c r="H207" s="43"/>
      <c r="I207" s="43"/>
      <c r="J207" s="47"/>
      <c r="K207" s="45"/>
      <c r="L207" s="45"/>
      <c r="M207" s="47"/>
      <c r="N207" s="71"/>
      <c r="O207" s="47"/>
      <c r="P207" s="125"/>
    </row>
    <row r="208" spans="1:16" x14ac:dyDescent="0.25">
      <c r="A208" s="13"/>
      <c r="B208" s="160"/>
      <c r="C208" s="135"/>
      <c r="D208" s="136"/>
      <c r="E208" s="139"/>
      <c r="F208" s="14"/>
      <c r="G208" s="15"/>
      <c r="H208" s="16"/>
      <c r="I208" s="16"/>
      <c r="J208" s="19"/>
      <c r="K208" s="18"/>
      <c r="L208" s="45"/>
      <c r="M208" s="19"/>
      <c r="N208" s="72"/>
      <c r="O208" s="19"/>
      <c r="P208" s="138"/>
    </row>
    <row r="209" spans="1:16" x14ac:dyDescent="0.25">
      <c r="A209" s="37"/>
      <c r="B209" s="169"/>
      <c r="C209" s="170"/>
      <c r="D209" s="171"/>
      <c r="E209" s="49"/>
      <c r="F209" s="42"/>
      <c r="G209" s="39"/>
      <c r="H209" s="43"/>
      <c r="I209" s="43"/>
      <c r="J209" s="47"/>
      <c r="K209" s="45"/>
      <c r="M209" s="47"/>
      <c r="N209" s="71"/>
      <c r="O209" s="47"/>
      <c r="P209" s="138"/>
    </row>
    <row r="210" spans="1:16" x14ac:dyDescent="0.25">
      <c r="A210" s="37"/>
      <c r="B210" s="169"/>
      <c r="C210" s="170"/>
      <c r="D210" s="171"/>
      <c r="E210" s="49"/>
      <c r="F210" s="42"/>
      <c r="G210" s="39"/>
      <c r="H210" s="43"/>
      <c r="I210" s="43"/>
      <c r="J210" s="47"/>
      <c r="K210" s="45"/>
      <c r="L210" s="45"/>
      <c r="M210" s="47"/>
      <c r="N210" s="190" t="s">
        <v>245</v>
      </c>
      <c r="O210" s="47"/>
      <c r="P210" s="138"/>
    </row>
    <row r="211" spans="1:16" ht="13" thickBot="1" x14ac:dyDescent="0.3">
      <c r="A211" s="25"/>
      <c r="B211" s="347"/>
      <c r="C211" s="348"/>
      <c r="D211" s="349"/>
      <c r="E211" s="26"/>
      <c r="F211" s="14"/>
      <c r="G211" s="15"/>
      <c r="H211" s="16"/>
      <c r="I211" s="16"/>
      <c r="J211" s="17"/>
      <c r="K211" s="18"/>
      <c r="L211" s="18"/>
      <c r="M211" s="19"/>
      <c r="N211" s="72"/>
      <c r="O211" s="19"/>
      <c r="P211" s="140"/>
    </row>
    <row r="212" spans="1:16" ht="13.5" thickBot="1" x14ac:dyDescent="0.35">
      <c r="A212" s="306"/>
      <c r="B212" s="307"/>
      <c r="C212" s="307"/>
      <c r="D212" s="307"/>
      <c r="E212" s="307"/>
      <c r="F212" s="308"/>
      <c r="G212" s="20">
        <f>SUM(G203:G207)</f>
        <v>3108200</v>
      </c>
      <c r="H212" s="21"/>
      <c r="I212" s="22"/>
      <c r="J212" s="4">
        <f>SUM(J203:J207)</f>
        <v>100</v>
      </c>
      <c r="K212" s="165">
        <f>SUM(K203:K207)/4</f>
        <v>100</v>
      </c>
      <c r="L212" s="165">
        <f>N212/G212*100</f>
        <v>92.767550350685283</v>
      </c>
      <c r="M212" s="5">
        <f>SUM(M203:M207)</f>
        <v>100</v>
      </c>
      <c r="N212" s="73">
        <f>SUM(N203:N207)</f>
        <v>2883401</v>
      </c>
      <c r="O212" s="4">
        <f>SUM(O203:O207)</f>
        <v>92.767550350685283</v>
      </c>
      <c r="P212" s="180">
        <f>SUM(P203:P207)</f>
        <v>224799</v>
      </c>
    </row>
    <row r="214" spans="1:16" x14ac:dyDescent="0.25">
      <c r="L214" s="142" t="str">
        <f>L23</f>
        <v>Benteng, 31 Desember 2025</v>
      </c>
    </row>
    <row r="216" spans="1:16" x14ac:dyDescent="0.25">
      <c r="L216" s="1" t="s">
        <v>22</v>
      </c>
    </row>
    <row r="219" spans="1:16" ht="14.5" x14ac:dyDescent="0.35">
      <c r="D219" s="175"/>
    </row>
    <row r="220" spans="1:16" ht="14.5" x14ac:dyDescent="0.35">
      <c r="D220" s="175"/>
      <c r="L220" s="2" t="str">
        <f>L55</f>
        <v>NUR SURYA NINGRAT, SE</v>
      </c>
      <c r="M220" s="2"/>
      <c r="O220" s="2"/>
    </row>
    <row r="221" spans="1:16" ht="14.5" x14ac:dyDescent="0.35">
      <c r="D221" s="175"/>
      <c r="L221" s="142" t="s">
        <v>50</v>
      </c>
      <c r="M221" s="2"/>
      <c r="O221" s="2"/>
    </row>
    <row r="222" spans="1:16" ht="14.5" x14ac:dyDescent="0.35">
      <c r="D222" s="175"/>
      <c r="L222" s="142"/>
      <c r="M222" s="2"/>
      <c r="O222" s="2"/>
    </row>
    <row r="223" spans="1:16" ht="14.5" x14ac:dyDescent="0.35">
      <c r="D223" s="175"/>
      <c r="L223" s="142"/>
      <c r="M223" s="2"/>
      <c r="O223" s="2"/>
    </row>
    <row r="224" spans="1:16" ht="14.5" x14ac:dyDescent="0.35">
      <c r="D224" s="175"/>
      <c r="L224" s="142"/>
      <c r="M224" s="2"/>
      <c r="O224" s="2"/>
    </row>
    <row r="225" spans="4:15" ht="14.5" x14ac:dyDescent="0.35">
      <c r="D225" s="175"/>
      <c r="L225" s="142"/>
      <c r="M225" s="2"/>
      <c r="O225" s="2"/>
    </row>
    <row r="226" spans="4:15" ht="14.5" x14ac:dyDescent="0.35">
      <c r="D226" s="175"/>
      <c r="L226" s="142"/>
      <c r="M226" s="2"/>
      <c r="O226" s="2"/>
    </row>
    <row r="227" spans="4:15" ht="14.5" x14ac:dyDescent="0.35">
      <c r="D227" s="175"/>
      <c r="L227" s="142"/>
      <c r="M227" s="2"/>
      <c r="O227" s="2"/>
    </row>
    <row r="228" spans="4:15" ht="14.5" x14ac:dyDescent="0.35">
      <c r="D228" s="175"/>
      <c r="L228" s="142"/>
      <c r="M228" s="2"/>
      <c r="O228" s="2"/>
    </row>
    <row r="229" spans="4:15" ht="14.5" x14ac:dyDescent="0.35">
      <c r="D229" s="175"/>
      <c r="L229" s="142"/>
      <c r="M229" s="2"/>
      <c r="O229" s="2"/>
    </row>
    <row r="230" spans="4:15" ht="14.5" x14ac:dyDescent="0.35">
      <c r="D230" s="175"/>
      <c r="L230" s="142"/>
      <c r="M230" s="2"/>
      <c r="O230" s="2"/>
    </row>
    <row r="231" spans="4:15" ht="14.5" x14ac:dyDescent="0.35">
      <c r="D231" s="175"/>
      <c r="L231" s="2"/>
      <c r="M231" s="2"/>
      <c r="O231" s="2"/>
    </row>
    <row r="232" spans="4:15" ht="14.5" x14ac:dyDescent="0.35">
      <c r="D232" s="175"/>
      <c r="L232" s="2"/>
      <c r="M232" s="2"/>
      <c r="O232" s="2"/>
    </row>
    <row r="233" spans="4:15" x14ac:dyDescent="0.25">
      <c r="L233" s="142"/>
      <c r="M233" s="2"/>
      <c r="O233" s="2"/>
    </row>
    <row r="234" spans="4:15" x14ac:dyDescent="0.25">
      <c r="M234" s="2"/>
      <c r="O234" s="2"/>
    </row>
    <row r="235" spans="4:15" x14ac:dyDescent="0.25">
      <c r="L235" s="2"/>
      <c r="M235" s="2"/>
      <c r="O235" s="2"/>
    </row>
    <row r="236" spans="4:15" x14ac:dyDescent="0.25">
      <c r="L236" s="2"/>
      <c r="M236" s="2"/>
      <c r="O236" s="2"/>
    </row>
    <row r="237" spans="4:15" x14ac:dyDescent="0.25">
      <c r="L237" s="2"/>
      <c r="M237" s="2"/>
      <c r="O237" s="2"/>
    </row>
    <row r="238" spans="4:15" x14ac:dyDescent="0.25">
      <c r="L238" s="2"/>
      <c r="M238" s="2"/>
      <c r="O238" s="2"/>
    </row>
    <row r="239" spans="4:15" x14ac:dyDescent="0.25">
      <c r="L239" s="2"/>
      <c r="M239" s="2"/>
      <c r="O239" s="2"/>
    </row>
    <row r="240" spans="4:15" x14ac:dyDescent="0.25">
      <c r="L240" s="2"/>
      <c r="M240" s="2"/>
      <c r="O240" s="2"/>
    </row>
    <row r="241" spans="12:15" x14ac:dyDescent="0.25">
      <c r="L241" s="2"/>
      <c r="M241" s="2"/>
      <c r="O241" s="2"/>
    </row>
    <row r="242" spans="12:15" x14ac:dyDescent="0.25">
      <c r="L242" s="2"/>
      <c r="M242" s="2"/>
      <c r="O242" s="2"/>
    </row>
    <row r="243" spans="12:15" x14ac:dyDescent="0.25">
      <c r="L243" s="2"/>
      <c r="M243" s="2"/>
      <c r="O243" s="2"/>
    </row>
    <row r="244" spans="12:15" x14ac:dyDescent="0.25">
      <c r="L244" s="2"/>
      <c r="M244" s="2"/>
      <c r="O244" s="2"/>
    </row>
    <row r="245" spans="12:15" x14ac:dyDescent="0.25">
      <c r="L245" s="2"/>
      <c r="M245" s="2"/>
      <c r="O245" s="2"/>
    </row>
    <row r="246" spans="12:15" x14ac:dyDescent="0.25">
      <c r="L246" s="2"/>
      <c r="M246" s="2"/>
      <c r="O246" s="2"/>
    </row>
    <row r="247" spans="12:15" x14ac:dyDescent="0.25">
      <c r="L247" s="2"/>
      <c r="M247" s="2"/>
      <c r="O247" s="2"/>
    </row>
    <row r="248" spans="12:15" x14ac:dyDescent="0.25">
      <c r="L248" s="2"/>
      <c r="M248" s="2"/>
      <c r="O248" s="2"/>
    </row>
    <row r="249" spans="12:15" x14ac:dyDescent="0.25">
      <c r="L249" s="2"/>
      <c r="M249" s="2"/>
      <c r="O249" s="2"/>
    </row>
    <row r="250" spans="12:15" x14ac:dyDescent="0.25">
      <c r="L250" s="2"/>
      <c r="M250" s="2"/>
      <c r="O250" s="2"/>
    </row>
    <row r="251" spans="12:15" x14ac:dyDescent="0.25">
      <c r="M251" s="2"/>
      <c r="O251" s="2"/>
    </row>
    <row r="252" spans="12:15" x14ac:dyDescent="0.25">
      <c r="L252" s="2"/>
      <c r="M252" s="2"/>
      <c r="O252" s="2"/>
    </row>
  </sheetData>
  <mergeCells count="147">
    <mergeCell ref="P169:P171"/>
    <mergeCell ref="E170:E171"/>
    <mergeCell ref="F170:F171"/>
    <mergeCell ref="K170:K171"/>
    <mergeCell ref="L170:L171"/>
    <mergeCell ref="M170:M171"/>
    <mergeCell ref="N170:O170"/>
    <mergeCell ref="H169:H171"/>
    <mergeCell ref="I169:I171"/>
    <mergeCell ref="J169:J171"/>
    <mergeCell ref="K169:L169"/>
    <mergeCell ref="M169:O169"/>
    <mergeCell ref="A147:F147"/>
    <mergeCell ref="A169:A171"/>
    <mergeCell ref="B169:D171"/>
    <mergeCell ref="E169:F169"/>
    <mergeCell ref="G169:G171"/>
    <mergeCell ref="B138:D138"/>
    <mergeCell ref="B139:D139"/>
    <mergeCell ref="B146:D146"/>
    <mergeCell ref="A183:F183"/>
    <mergeCell ref="B172:D172"/>
    <mergeCell ref="B173:D173"/>
    <mergeCell ref="B178:D178"/>
    <mergeCell ref="B182:D182"/>
    <mergeCell ref="I135:I137"/>
    <mergeCell ref="J135:J137"/>
    <mergeCell ref="K135:L135"/>
    <mergeCell ref="M135:O135"/>
    <mergeCell ref="P135:P137"/>
    <mergeCell ref="K136:K137"/>
    <mergeCell ref="L136:L137"/>
    <mergeCell ref="M136:M137"/>
    <mergeCell ref="N136:O136"/>
    <mergeCell ref="M102:M103"/>
    <mergeCell ref="K101:L101"/>
    <mergeCell ref="M101:O101"/>
    <mergeCell ref="P101:P103"/>
    <mergeCell ref="K102:K103"/>
    <mergeCell ref="N102:O102"/>
    <mergeCell ref="H101:H103"/>
    <mergeCell ref="I101:I103"/>
    <mergeCell ref="A135:A137"/>
    <mergeCell ref="B135:D137"/>
    <mergeCell ref="E135:F135"/>
    <mergeCell ref="G135:G137"/>
    <mergeCell ref="H135:H137"/>
    <mergeCell ref="E136:E137"/>
    <mergeCell ref="F136:F137"/>
    <mergeCell ref="A101:A103"/>
    <mergeCell ref="B101:D103"/>
    <mergeCell ref="E101:F101"/>
    <mergeCell ref="G101:G103"/>
    <mergeCell ref="E102:E103"/>
    <mergeCell ref="B104:D104"/>
    <mergeCell ref="B105:D105"/>
    <mergeCell ref="B113:D113"/>
    <mergeCell ref="A114:F114"/>
    <mergeCell ref="A83:F83"/>
    <mergeCell ref="B74:D74"/>
    <mergeCell ref="B75:D75"/>
    <mergeCell ref="B82:D82"/>
    <mergeCell ref="I71:I73"/>
    <mergeCell ref="J71:J73"/>
    <mergeCell ref="K71:L71"/>
    <mergeCell ref="J101:J103"/>
    <mergeCell ref="L102:L103"/>
    <mergeCell ref="F102:F103"/>
    <mergeCell ref="M71:O71"/>
    <mergeCell ref="P71:P73"/>
    <mergeCell ref="K72:K73"/>
    <mergeCell ref="L72:L73"/>
    <mergeCell ref="M72:M73"/>
    <mergeCell ref="N72:O72"/>
    <mergeCell ref="A71:A73"/>
    <mergeCell ref="B71:D73"/>
    <mergeCell ref="E71:F71"/>
    <mergeCell ref="G71:G73"/>
    <mergeCell ref="H71:H73"/>
    <mergeCell ref="E72:E73"/>
    <mergeCell ref="F72:F73"/>
    <mergeCell ref="E35:F35"/>
    <mergeCell ref="G35:G37"/>
    <mergeCell ref="H35:H37"/>
    <mergeCell ref="I35:I37"/>
    <mergeCell ref="A1:O1"/>
    <mergeCell ref="A2:O2"/>
    <mergeCell ref="A3:O3"/>
    <mergeCell ref="A35:A37"/>
    <mergeCell ref="B35:D37"/>
    <mergeCell ref="K35:L35"/>
    <mergeCell ref="M35:O35"/>
    <mergeCell ref="K36:K37"/>
    <mergeCell ref="L36:L37"/>
    <mergeCell ref="M36:M37"/>
    <mergeCell ref="F36:F37"/>
    <mergeCell ref="M9:O9"/>
    <mergeCell ref="A9:A11"/>
    <mergeCell ref="B9:D11"/>
    <mergeCell ref="E9:F9"/>
    <mergeCell ref="B19:D19"/>
    <mergeCell ref="A21:F21"/>
    <mergeCell ref="B44:D44"/>
    <mergeCell ref="E36:E37"/>
    <mergeCell ref="A47:F47"/>
    <mergeCell ref="B45:D45"/>
    <mergeCell ref="B12:D12"/>
    <mergeCell ref="B13:D13"/>
    <mergeCell ref="B18:D18"/>
    <mergeCell ref="P9:P11"/>
    <mergeCell ref="E10:E11"/>
    <mergeCell ref="F10:F11"/>
    <mergeCell ref="K10:K11"/>
    <mergeCell ref="L10:L11"/>
    <mergeCell ref="M10:M11"/>
    <mergeCell ref="N10:O10"/>
    <mergeCell ref="G9:G11"/>
    <mergeCell ref="H9:H11"/>
    <mergeCell ref="I9:I11"/>
    <mergeCell ref="J9:J11"/>
    <mergeCell ref="K9:L9"/>
    <mergeCell ref="P35:P37"/>
    <mergeCell ref="N36:O36"/>
    <mergeCell ref="B38:D38"/>
    <mergeCell ref="J35:J37"/>
    <mergeCell ref="B39:D39"/>
    <mergeCell ref="A212:F212"/>
    <mergeCell ref="B207:D207"/>
    <mergeCell ref="B211:D211"/>
    <mergeCell ref="P198:P200"/>
    <mergeCell ref="E199:E200"/>
    <mergeCell ref="F199:F200"/>
    <mergeCell ref="K199:K200"/>
    <mergeCell ref="L199:L200"/>
    <mergeCell ref="M199:M200"/>
    <mergeCell ref="N199:O199"/>
    <mergeCell ref="B201:D201"/>
    <mergeCell ref="B202:D202"/>
    <mergeCell ref="A198:A200"/>
    <mergeCell ref="B198:D200"/>
    <mergeCell ref="E198:F198"/>
    <mergeCell ref="G198:G200"/>
    <mergeCell ref="H198:H200"/>
    <mergeCell ref="I198:I200"/>
    <mergeCell ref="J198:J200"/>
    <mergeCell ref="K198:L198"/>
    <mergeCell ref="M198:O198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360" verticalDpi="360" r:id="rId1"/>
  <headerFooter alignWithMargins="0"/>
  <rowBreaks count="4" manualBreakCount="4">
    <brk id="31" max="16383" man="1"/>
    <brk id="97" max="15" man="1"/>
    <brk id="130" max="16383" man="1"/>
    <brk id="1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2"/>
  <sheetViews>
    <sheetView tabSelected="1" topLeftCell="A46" workbookViewId="0">
      <selection activeCell="G71" sqref="G71"/>
    </sheetView>
  </sheetViews>
  <sheetFormatPr defaultRowHeight="12.5" x14ac:dyDescent="0.25"/>
  <cols>
    <col min="1" max="1" width="4.36328125" customWidth="1"/>
    <col min="2" max="2" width="16.54296875" customWidth="1"/>
    <col min="3" max="3" width="4.08984375" customWidth="1"/>
    <col min="4" max="4" width="47.81640625" customWidth="1"/>
    <col min="5" max="5" width="12.6328125" customWidth="1"/>
    <col min="6" max="6" width="11" bestFit="1" customWidth="1"/>
    <col min="10" max="10" width="11.453125" customWidth="1"/>
    <col min="12" max="12" width="8.90625" bestFit="1" customWidth="1"/>
  </cols>
  <sheetData>
    <row r="1" spans="1:15" x14ac:dyDescent="0.25">
      <c r="A1" s="421" t="s">
        <v>41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</row>
    <row r="2" spans="1:15" x14ac:dyDescent="0.25">
      <c r="A2" s="421" t="s">
        <v>24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</row>
    <row r="3" spans="1:15" x14ac:dyDescent="0.25">
      <c r="A3" s="421" t="s">
        <v>202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</row>
    <row r="4" spans="1:15" x14ac:dyDescent="0.25">
      <c r="A4" s="77" t="s">
        <v>77</v>
      </c>
      <c r="B4" s="77"/>
      <c r="C4" s="113"/>
      <c r="D4" s="77"/>
      <c r="E4" s="77"/>
      <c r="F4" s="77"/>
      <c r="G4" s="75"/>
      <c r="H4" s="75"/>
      <c r="I4" s="76"/>
      <c r="J4" s="157"/>
      <c r="K4" s="76"/>
      <c r="L4" s="172"/>
      <c r="M4" s="75"/>
      <c r="N4" s="75"/>
      <c r="O4" s="75"/>
    </row>
    <row r="5" spans="1:15" x14ac:dyDescent="0.25">
      <c r="A5" s="77" t="s">
        <v>48</v>
      </c>
      <c r="B5" s="77"/>
      <c r="C5" s="113"/>
      <c r="D5" s="75"/>
      <c r="E5" s="75"/>
      <c r="F5" s="75"/>
      <c r="G5" s="75"/>
      <c r="H5" s="75"/>
      <c r="I5" s="76"/>
      <c r="J5" s="157"/>
      <c r="K5" s="76"/>
      <c r="L5" s="176" t="str">
        <f>'B'' IDA'!M8</f>
        <v>Keadaan  Desember  2025</v>
      </c>
      <c r="M5" s="75"/>
      <c r="N5" s="75"/>
      <c r="O5" s="75"/>
    </row>
    <row r="6" spans="1:15" x14ac:dyDescent="0.25">
      <c r="A6" s="77"/>
      <c r="B6" s="77"/>
      <c r="C6" s="113"/>
      <c r="D6" s="75"/>
      <c r="E6" s="75"/>
      <c r="F6" s="75"/>
      <c r="G6" s="75"/>
      <c r="H6" s="75"/>
      <c r="I6" s="76"/>
      <c r="J6" s="157"/>
      <c r="K6" s="76"/>
      <c r="L6" s="111"/>
      <c r="M6" s="75"/>
      <c r="N6" s="75"/>
      <c r="O6" s="75"/>
    </row>
    <row r="7" spans="1:15" x14ac:dyDescent="0.25">
      <c r="A7" s="413" t="s">
        <v>0</v>
      </c>
      <c r="B7" s="413" t="s">
        <v>249</v>
      </c>
      <c r="C7" s="422" t="s">
        <v>2</v>
      </c>
      <c r="D7" s="423"/>
      <c r="E7" s="413" t="s">
        <v>40</v>
      </c>
      <c r="F7" s="413" t="s">
        <v>23</v>
      </c>
      <c r="G7" s="413" t="s">
        <v>28</v>
      </c>
      <c r="H7" s="413"/>
      <c r="I7" s="422" t="s">
        <v>27</v>
      </c>
      <c r="J7" s="428"/>
      <c r="K7" s="423"/>
      <c r="L7" s="413" t="s">
        <v>4</v>
      </c>
      <c r="M7" s="413" t="s">
        <v>5</v>
      </c>
      <c r="N7" s="413" t="s">
        <v>6</v>
      </c>
      <c r="O7" s="413" t="s">
        <v>7</v>
      </c>
    </row>
    <row r="8" spans="1:15" x14ac:dyDescent="0.25">
      <c r="A8" s="414"/>
      <c r="B8" s="414"/>
      <c r="C8" s="424"/>
      <c r="D8" s="425"/>
      <c r="E8" s="414"/>
      <c r="F8" s="414"/>
      <c r="G8" s="414"/>
      <c r="H8" s="414"/>
      <c r="I8" s="426"/>
      <c r="J8" s="429"/>
      <c r="K8" s="427"/>
      <c r="L8" s="414"/>
      <c r="M8" s="414"/>
      <c r="N8" s="414"/>
      <c r="O8" s="414"/>
    </row>
    <row r="9" spans="1:15" x14ac:dyDescent="0.25">
      <c r="A9" s="414"/>
      <c r="B9" s="414"/>
      <c r="C9" s="424"/>
      <c r="D9" s="425"/>
      <c r="E9" s="414"/>
      <c r="F9" s="414"/>
      <c r="G9" s="413" t="s">
        <v>8</v>
      </c>
      <c r="H9" s="413" t="s">
        <v>29</v>
      </c>
      <c r="I9" s="413" t="s">
        <v>8</v>
      </c>
      <c r="J9" s="415" t="s">
        <v>9</v>
      </c>
      <c r="K9" s="413" t="s">
        <v>10</v>
      </c>
      <c r="L9" s="414"/>
      <c r="M9" s="414"/>
      <c r="N9" s="414"/>
      <c r="O9" s="414"/>
    </row>
    <row r="10" spans="1:15" x14ac:dyDescent="0.25">
      <c r="A10" s="414"/>
      <c r="B10" s="414"/>
      <c r="C10" s="426"/>
      <c r="D10" s="427"/>
      <c r="E10" s="414"/>
      <c r="F10" s="414"/>
      <c r="G10" s="414"/>
      <c r="H10" s="414"/>
      <c r="I10" s="414"/>
      <c r="J10" s="416"/>
      <c r="K10" s="414"/>
      <c r="L10" s="414"/>
      <c r="M10" s="414"/>
      <c r="N10" s="414"/>
      <c r="O10" s="414"/>
    </row>
    <row r="11" spans="1:15" x14ac:dyDescent="0.25">
      <c r="A11" s="78">
        <v>1</v>
      </c>
      <c r="B11" s="78">
        <v>2</v>
      </c>
      <c r="C11" s="417">
        <v>3</v>
      </c>
      <c r="D11" s="418"/>
      <c r="E11" s="78">
        <v>4</v>
      </c>
      <c r="F11" s="78">
        <v>5</v>
      </c>
      <c r="G11" s="78">
        <v>6</v>
      </c>
      <c r="H11" s="78">
        <v>7</v>
      </c>
      <c r="I11" s="78">
        <v>8</v>
      </c>
      <c r="J11" s="78">
        <v>9</v>
      </c>
      <c r="K11" s="78">
        <v>10</v>
      </c>
      <c r="L11" s="78">
        <v>11</v>
      </c>
      <c r="M11" s="78">
        <v>12</v>
      </c>
      <c r="N11" s="78">
        <v>13</v>
      </c>
      <c r="O11" s="78">
        <v>14</v>
      </c>
    </row>
    <row r="12" spans="1:15" x14ac:dyDescent="0.25">
      <c r="A12" s="79"/>
      <c r="B12" s="79"/>
      <c r="C12" s="80"/>
      <c r="D12" s="81"/>
      <c r="E12" s="296">
        <f>E13+E41+E56</f>
        <v>5706403500</v>
      </c>
      <c r="F12" s="297">
        <f>F13+F56+F41</f>
        <v>100</v>
      </c>
      <c r="G12" s="79"/>
      <c r="H12" s="79"/>
      <c r="I12" s="79"/>
      <c r="J12" s="82"/>
      <c r="K12" s="79"/>
      <c r="L12" s="173"/>
      <c r="M12" s="79"/>
      <c r="N12" s="79"/>
      <c r="O12" s="79"/>
    </row>
    <row r="13" spans="1:15" x14ac:dyDescent="0.25">
      <c r="A13" s="83">
        <v>1</v>
      </c>
      <c r="B13" s="84"/>
      <c r="C13" s="85"/>
      <c r="D13" s="86" t="s">
        <v>220</v>
      </c>
      <c r="E13" s="87">
        <f>SUM(E14:E39)</f>
        <v>4578056500</v>
      </c>
      <c r="F13" s="109">
        <f>SUM(F14:F39)</f>
        <v>80.226652391475653</v>
      </c>
      <c r="G13" s="177"/>
      <c r="H13" s="177"/>
      <c r="I13" s="109">
        <f>SUM(I14:I39)</f>
        <v>80.226652391475653</v>
      </c>
      <c r="J13" s="87">
        <f>SUM(J14:J39)</f>
        <v>4346300568</v>
      </c>
      <c r="K13" s="244">
        <f>SUM(K14:K39)</f>
        <v>76.172962168728503</v>
      </c>
      <c r="L13" s="87">
        <f>E13-J13</f>
        <v>231755932</v>
      </c>
      <c r="M13" s="84"/>
      <c r="N13" s="107"/>
      <c r="O13" s="84"/>
    </row>
    <row r="14" spans="1:15" ht="40" x14ac:dyDescent="0.25">
      <c r="A14" s="88"/>
      <c r="B14" s="294" t="s">
        <v>250</v>
      </c>
      <c r="C14" s="90">
        <v>1</v>
      </c>
      <c r="D14" s="91" t="str">
        <f>'B'' IDA'!C6</f>
        <v>Penatausahaan Barang Milik Daerah pada SKPD</v>
      </c>
      <c r="E14" s="200">
        <f>'B'' IDA'!G25</f>
        <v>10821600</v>
      </c>
      <c r="F14" s="93">
        <f>E14/E12*100</f>
        <v>0.18963958647508891</v>
      </c>
      <c r="G14" s="193">
        <f>'B'' IDA'!M25</f>
        <v>100</v>
      </c>
      <c r="H14" s="93">
        <f>J14/E14*100</f>
        <v>95.478755452058849</v>
      </c>
      <c r="I14" s="164">
        <f t="shared" ref="I14:I27" si="0">F14*G14/100</f>
        <v>0.18963958647508894</v>
      </c>
      <c r="J14" s="92">
        <f>'B'' IDA'!N25</f>
        <v>10332329</v>
      </c>
      <c r="K14" s="164">
        <f t="shared" ref="K14:K20" si="1">F14*H14/100</f>
        <v>0.18106551701084581</v>
      </c>
      <c r="L14" s="92">
        <f t="shared" ref="L14:L23" si="2">E14-J14</f>
        <v>489271</v>
      </c>
      <c r="M14" s="199"/>
      <c r="N14" s="108"/>
      <c r="O14" s="89"/>
    </row>
    <row r="15" spans="1:15" ht="19" customHeight="1" x14ac:dyDescent="0.25">
      <c r="A15" s="88"/>
      <c r="B15" s="89"/>
      <c r="C15" s="90">
        <v>2</v>
      </c>
      <c r="D15" s="91" t="str">
        <f>'B'' IDA'!C37</f>
        <v>Pendataan dan Pengolahan Administrasi Kepegawaian</v>
      </c>
      <c r="E15" s="200">
        <f>'B'' IDA'!G53</f>
        <v>8420100</v>
      </c>
      <c r="F15" s="93">
        <f>E15/E12*100</f>
        <v>0.14755528591695277</v>
      </c>
      <c r="G15" s="193">
        <f>'B'' IDA'!M53</f>
        <v>100</v>
      </c>
      <c r="H15" s="93">
        <f t="shared" ref="H15:H26" si="3">J15/E15*100</f>
        <v>78.890357596703126</v>
      </c>
      <c r="I15" s="164">
        <f t="shared" si="0"/>
        <v>0.14755528591695277</v>
      </c>
      <c r="J15" s="92">
        <f>'B'' IDA'!N53</f>
        <v>6642647</v>
      </c>
      <c r="K15" s="164">
        <f t="shared" si="1"/>
        <v>0.11640689271272177</v>
      </c>
      <c r="L15" s="92">
        <f t="shared" si="2"/>
        <v>1777453</v>
      </c>
      <c r="M15" s="199"/>
      <c r="N15" s="89"/>
      <c r="O15" s="89"/>
    </row>
    <row r="16" spans="1:15" ht="27.5" customHeight="1" x14ac:dyDescent="0.25">
      <c r="A16" s="88"/>
      <c r="B16" s="89"/>
      <c r="C16" s="90">
        <v>3</v>
      </c>
      <c r="D16" s="91" t="str">
        <f>'B'' IDA'!C68</f>
        <v xml:space="preserve">Penyediaan  Komponen Instalasi Listrik /Penerangan Bangunan Kantor </v>
      </c>
      <c r="E16" s="270">
        <f>'B'' IDA'!G84</f>
        <v>6238400</v>
      </c>
      <c r="F16" s="93">
        <f>E16/E12*100</f>
        <v>0.10932279850171828</v>
      </c>
      <c r="G16" s="193">
        <f>'B'' IDA'!M84</f>
        <v>100</v>
      </c>
      <c r="H16" s="93">
        <f>J16/E16*100</f>
        <v>96.273050782251858</v>
      </c>
      <c r="I16" s="164">
        <f t="shared" si="0"/>
        <v>0.10932279850171828</v>
      </c>
      <c r="J16" s="92">
        <f>'B'' IDA'!N84</f>
        <v>6005898</v>
      </c>
      <c r="K16" s="164">
        <f t="shared" si="1"/>
        <v>0.10524839331813811</v>
      </c>
      <c r="L16" s="92">
        <f t="shared" si="2"/>
        <v>232502</v>
      </c>
      <c r="M16" s="89"/>
      <c r="N16" s="89"/>
      <c r="O16" s="89"/>
    </row>
    <row r="17" spans="1:15" ht="16" customHeight="1" x14ac:dyDescent="0.25">
      <c r="A17" s="88"/>
      <c r="B17" s="89"/>
      <c r="C17" s="90">
        <v>4</v>
      </c>
      <c r="D17" s="91" t="str">
        <f>'B'' IDA'!C99</f>
        <v xml:space="preserve">Penyediaan Barang Cetakan dan Penggandaan </v>
      </c>
      <c r="E17" s="270">
        <f>'B'' IDA'!G115</f>
        <v>9334600</v>
      </c>
      <c r="F17" s="93">
        <f>E17/E12*100</f>
        <v>0.16358114178221012</v>
      </c>
      <c r="G17" s="193">
        <f>'B'' IDA'!M115</f>
        <v>100</v>
      </c>
      <c r="H17" s="93">
        <f t="shared" si="3"/>
        <v>88.053092794549315</v>
      </c>
      <c r="I17" s="164">
        <f t="shared" si="0"/>
        <v>0.16358114178221012</v>
      </c>
      <c r="J17" s="92">
        <f>'B'' IDA'!N115</f>
        <v>8219404</v>
      </c>
      <c r="K17" s="164">
        <f t="shared" si="1"/>
        <v>0.14403825456787275</v>
      </c>
      <c r="L17" s="92">
        <f t="shared" si="2"/>
        <v>1115196</v>
      </c>
      <c r="M17" s="199"/>
      <c r="N17" s="89"/>
      <c r="O17" s="89"/>
    </row>
    <row r="18" spans="1:15" ht="13.5" customHeight="1" x14ac:dyDescent="0.25">
      <c r="A18" s="88"/>
      <c r="B18" s="89"/>
      <c r="C18" s="90">
        <v>5</v>
      </c>
      <c r="D18" s="91" t="str">
        <f>'B'' IDA'!C135</f>
        <v>Penyediaan Bahan Bacaan dan Peraturan Perundang- undangan</v>
      </c>
      <c r="E18" s="270">
        <f>'B'' IDA'!G151</f>
        <v>2380000</v>
      </c>
      <c r="F18" s="93">
        <f>E18/E12*100</f>
        <v>4.1707530846705809E-2</v>
      </c>
      <c r="G18" s="193">
        <f>'B'' IDA'!M151</f>
        <v>100</v>
      </c>
      <c r="H18" s="93">
        <f t="shared" si="3"/>
        <v>100</v>
      </c>
      <c r="I18" s="164">
        <f t="shared" si="0"/>
        <v>4.1707530846705809E-2</v>
      </c>
      <c r="J18" s="92">
        <f>'B'' IDA'!N151</f>
        <v>2380000</v>
      </c>
      <c r="K18" s="164">
        <f t="shared" si="1"/>
        <v>4.1707530846705809E-2</v>
      </c>
      <c r="L18" s="92">
        <f t="shared" si="2"/>
        <v>0</v>
      </c>
      <c r="M18" s="199"/>
      <c r="N18" s="89"/>
      <c r="O18" s="89"/>
    </row>
    <row r="19" spans="1:15" ht="18.5" customHeight="1" x14ac:dyDescent="0.25">
      <c r="A19" s="88"/>
      <c r="B19" s="89"/>
      <c r="C19" s="90">
        <v>6</v>
      </c>
      <c r="D19" s="91" t="str">
        <f>'B'' IDA'!C172</f>
        <v>Penyediaan Jasa Peralatan dan Perlengkapan Kantor</v>
      </c>
      <c r="E19" s="270">
        <f>'B'' IDA'!G183</f>
        <v>4350000</v>
      </c>
      <c r="F19" s="93">
        <f>E19/E12*100</f>
        <v>7.6230150917298428E-2</v>
      </c>
      <c r="G19" s="193">
        <f>'B'' IDA'!M183</f>
        <v>99.999999999999986</v>
      </c>
      <c r="H19" s="93">
        <f t="shared" si="3"/>
        <v>99.425287356321832</v>
      </c>
      <c r="I19" s="164">
        <f t="shared" si="0"/>
        <v>7.6230150917298414E-2</v>
      </c>
      <c r="J19" s="92">
        <f>'B'' IDA'!N183</f>
        <v>4325000</v>
      </c>
      <c r="K19" s="164">
        <f t="shared" si="1"/>
        <v>7.5792046601681762E-2</v>
      </c>
      <c r="L19" s="92">
        <f t="shared" si="2"/>
        <v>25000</v>
      </c>
      <c r="M19" s="199"/>
      <c r="N19" s="89"/>
      <c r="O19" s="89"/>
    </row>
    <row r="20" spans="1:15" ht="16" customHeight="1" x14ac:dyDescent="0.25">
      <c r="A20" s="88"/>
      <c r="B20" s="89"/>
      <c r="C20" s="90">
        <v>7</v>
      </c>
      <c r="D20" s="91" t="str">
        <f>'B'' IDA'!C209</f>
        <v>Penyelenggaraan Rapat Koordinasi dan Konsultasi SKPD</v>
      </c>
      <c r="E20" s="270">
        <f>'B'' IDA'!G223</f>
        <v>153794000</v>
      </c>
      <c r="F20" s="93">
        <f>E20/E12*100</f>
        <v>2.6951126046379299</v>
      </c>
      <c r="G20" s="193">
        <f>'B'' IDA'!M223</f>
        <v>100</v>
      </c>
      <c r="H20" s="93">
        <f t="shared" si="3"/>
        <v>99.993328738442329</v>
      </c>
      <c r="I20" s="164">
        <f t="shared" si="0"/>
        <v>2.6951126046379299</v>
      </c>
      <c r="J20" s="92">
        <f>'B'' IDA'!N223</f>
        <v>153783740</v>
      </c>
      <c r="K20" s="164">
        <f t="shared" si="1"/>
        <v>2.694932806626801</v>
      </c>
      <c r="L20" s="92">
        <f t="shared" si="2"/>
        <v>10260</v>
      </c>
      <c r="M20" s="199"/>
      <c r="N20" s="89"/>
      <c r="O20" s="89"/>
    </row>
    <row r="21" spans="1:15" x14ac:dyDescent="0.25">
      <c r="A21" s="88"/>
      <c r="B21" s="89"/>
      <c r="C21" s="90">
        <v>8</v>
      </c>
      <c r="D21" s="196" t="str">
        <f>'B'' IDA'!C241</f>
        <v>Penyediaan Jasa Surat Menyurat</v>
      </c>
      <c r="E21" s="270">
        <f>'B'' IDA'!G256</f>
        <v>13679200</v>
      </c>
      <c r="F21" s="93">
        <f>E21/E12*100</f>
        <v>0.23971666216733534</v>
      </c>
      <c r="G21" s="193">
        <f>'B'' IDA'!M256</f>
        <v>100</v>
      </c>
      <c r="H21" s="93">
        <f t="shared" si="3"/>
        <v>84.71436195099129</v>
      </c>
      <c r="I21" s="164">
        <f t="shared" si="0"/>
        <v>0.23971666216733534</v>
      </c>
      <c r="J21" s="96">
        <f>'B'' IDA'!N256</f>
        <v>11588247</v>
      </c>
      <c r="K21" s="164">
        <v>0.23</v>
      </c>
      <c r="L21" s="92">
        <f t="shared" si="2"/>
        <v>2090953</v>
      </c>
      <c r="M21" s="199"/>
      <c r="N21" s="89"/>
      <c r="O21" s="89"/>
    </row>
    <row r="22" spans="1:15" x14ac:dyDescent="0.25">
      <c r="A22" s="88"/>
      <c r="B22" s="89"/>
      <c r="C22" s="90">
        <v>9</v>
      </c>
      <c r="D22" s="282" t="str">
        <f>'B'' IDA'!C274</f>
        <v>Penyediaan Jasa Komunikasi Sumber Daya Air dan Listrik</v>
      </c>
      <c r="E22" s="283">
        <f>'B'' IDA'!G290</f>
        <v>78353450</v>
      </c>
      <c r="F22" s="93">
        <f>E22/E12*100</f>
        <v>1.3730793835381603</v>
      </c>
      <c r="G22" s="193">
        <f>'B'' IDA'!M290</f>
        <v>100</v>
      </c>
      <c r="H22" s="93">
        <f t="shared" si="3"/>
        <v>88.770606782470978</v>
      </c>
      <c r="I22" s="164">
        <f t="shared" si="0"/>
        <v>1.3730793835381605</v>
      </c>
      <c r="J22" s="96">
        <f>'B'' IDA'!N290</f>
        <v>69554833</v>
      </c>
      <c r="K22" s="164">
        <f t="shared" ref="K22:K27" si="4">F22*H22/100</f>
        <v>1.2188909003718367</v>
      </c>
      <c r="L22" s="92">
        <f t="shared" si="2"/>
        <v>8798617</v>
      </c>
      <c r="M22" s="199"/>
      <c r="N22" s="89"/>
      <c r="O22" s="89"/>
    </row>
    <row r="23" spans="1:15" ht="22" customHeight="1" x14ac:dyDescent="0.25">
      <c r="A23" s="88"/>
      <c r="B23" s="89"/>
      <c r="C23" s="90">
        <v>10</v>
      </c>
      <c r="D23" s="282" t="str">
        <f>'B'' IDA'!C310</f>
        <v>Penyediaan Jasa Pemeliharaan ,Biaya Pemeliharaan ,Pajak dan Perizinan Kendaraan Dinas</v>
      </c>
      <c r="E23" s="287">
        <f>'B'' IDA'!G327</f>
        <v>95540000</v>
      </c>
      <c r="F23" s="93">
        <f>E23/E12*100</f>
        <v>1.6742594525606189</v>
      </c>
      <c r="G23" s="193">
        <f>'B'' IDA'!M327</f>
        <v>100</v>
      </c>
      <c r="H23" s="93">
        <f t="shared" si="3"/>
        <v>96.789456772032651</v>
      </c>
      <c r="I23" s="164">
        <f t="shared" si="0"/>
        <v>1.6742594525606187</v>
      </c>
      <c r="J23" s="96">
        <f>'B'' IDA'!N327</f>
        <v>92472647</v>
      </c>
      <c r="K23" s="164">
        <f t="shared" si="4"/>
        <v>1.6205066290878307</v>
      </c>
      <c r="L23" s="92">
        <f t="shared" si="2"/>
        <v>3067353</v>
      </c>
      <c r="M23" s="199"/>
      <c r="N23" s="89"/>
      <c r="O23" s="89"/>
    </row>
    <row r="24" spans="1:15" ht="13" x14ac:dyDescent="0.3">
      <c r="A24" s="88"/>
      <c r="B24" s="298"/>
      <c r="C24" s="299">
        <v>11</v>
      </c>
      <c r="D24" s="145" t="s">
        <v>165</v>
      </c>
      <c r="E24" s="288">
        <f>'B'' IDA'!G362</f>
        <v>92545000</v>
      </c>
      <c r="F24" s="286">
        <f>E24/E12*100</f>
        <v>1.6217745555497436</v>
      </c>
      <c r="G24" s="193">
        <f>'B'' IDA'!M362</f>
        <v>100</v>
      </c>
      <c r="H24" s="193">
        <f>'B'' IDA'!O362</f>
        <v>98.806957696255878</v>
      </c>
      <c r="I24" s="164">
        <f t="shared" si="0"/>
        <v>1.6217745555497436</v>
      </c>
      <c r="J24" s="96">
        <f>'B'' IDA'!N362</f>
        <v>91440899</v>
      </c>
      <c r="K24" s="164">
        <f t="shared" si="4"/>
        <v>1.6024260990306769</v>
      </c>
      <c r="L24" s="92">
        <f>E24-J24</f>
        <v>1104101</v>
      </c>
      <c r="M24" s="199"/>
      <c r="N24" s="89"/>
      <c r="O24" s="89"/>
    </row>
    <row r="25" spans="1:15" x14ac:dyDescent="0.25">
      <c r="A25" s="88"/>
      <c r="B25" s="89"/>
      <c r="C25" s="281">
        <v>12</v>
      </c>
      <c r="D25" s="145" t="s">
        <v>126</v>
      </c>
      <c r="E25" s="285">
        <f>'B'' IDA'!G395</f>
        <v>115000000</v>
      </c>
      <c r="F25" s="286">
        <f>E25/E12*100</f>
        <v>2.0152798518366253</v>
      </c>
      <c r="G25" s="193">
        <f>'B'' IDA'!M395</f>
        <v>99.999999999999986</v>
      </c>
      <c r="H25" s="93">
        <f t="shared" si="3"/>
        <v>99.926086956521743</v>
      </c>
      <c r="I25" s="164">
        <f t="shared" si="0"/>
        <v>2.0152798518366253</v>
      </c>
      <c r="J25" s="96">
        <f>'B'' IDA'!N395</f>
        <v>114915000</v>
      </c>
      <c r="K25" s="164">
        <f t="shared" si="4"/>
        <v>2.0137902971635286</v>
      </c>
      <c r="L25" s="92">
        <f>E25-J25</f>
        <v>85000</v>
      </c>
      <c r="M25" s="199"/>
      <c r="N25" s="89"/>
      <c r="O25" s="89"/>
    </row>
    <row r="26" spans="1:15" x14ac:dyDescent="0.25">
      <c r="A26" s="88"/>
      <c r="B26" s="89"/>
      <c r="C26" s="281">
        <v>13</v>
      </c>
      <c r="D26" s="145" t="str">
        <f>'B'' IDA'!C420</f>
        <v>Pemeliharaan /Rehabilitasi  sarana dan Prasarana Gedung Kantor atau bangunan Lainnya</v>
      </c>
      <c r="E26" s="285">
        <v>35150000</v>
      </c>
      <c r="F26" s="286">
        <f>E26/E12*100</f>
        <v>0.6159746677570207</v>
      </c>
      <c r="G26" s="193">
        <f>'B'' IDA'!M435</f>
        <v>100</v>
      </c>
      <c r="H26" s="93">
        <f t="shared" si="3"/>
        <v>100</v>
      </c>
      <c r="I26" s="164">
        <f t="shared" si="0"/>
        <v>0.6159746677570207</v>
      </c>
      <c r="J26" s="96">
        <f>'B'' IDA'!N435</f>
        <v>35150000</v>
      </c>
      <c r="K26" s="164">
        <f t="shared" si="4"/>
        <v>0.6159746677570207</v>
      </c>
      <c r="L26" s="92">
        <f>E26-J26</f>
        <v>0</v>
      </c>
      <c r="M26" s="199"/>
      <c r="N26" s="89"/>
      <c r="O26" s="89"/>
    </row>
    <row r="27" spans="1:15" x14ac:dyDescent="0.25">
      <c r="A27" s="88"/>
      <c r="B27" s="89"/>
      <c r="C27" s="280">
        <v>14</v>
      </c>
      <c r="D27" s="145" t="s">
        <v>212</v>
      </c>
      <c r="E27" s="285">
        <f>'B'' IDA'!G471</f>
        <v>9360000</v>
      </c>
      <c r="F27" s="93">
        <f>E27/E12*100</f>
        <v>0.16402625576687663</v>
      </c>
      <c r="G27" s="193">
        <f>'B'' IDA'!M471</f>
        <v>100</v>
      </c>
      <c r="H27" s="93">
        <f>J27/E27*100</f>
        <v>100</v>
      </c>
      <c r="I27" s="164">
        <f t="shared" si="0"/>
        <v>0.16402625576687663</v>
      </c>
      <c r="J27" s="96">
        <f>'B'' IDA'!N471</f>
        <v>9360000</v>
      </c>
      <c r="K27" s="164">
        <f t="shared" si="4"/>
        <v>0.16402625576687663</v>
      </c>
      <c r="L27" s="92">
        <f>E27-J27</f>
        <v>0</v>
      </c>
      <c r="M27" s="199"/>
      <c r="N27" s="89"/>
      <c r="O27" s="89"/>
    </row>
    <row r="28" spans="1:15" x14ac:dyDescent="0.25">
      <c r="A28" s="88"/>
      <c r="B28" s="89"/>
      <c r="C28" s="90">
        <v>15</v>
      </c>
      <c r="D28" s="91" t="str">
        <f>'B Nini'!C6</f>
        <v>Penyusunan Dokumen Perencanaan Perangkat Daerah</v>
      </c>
      <c r="E28" s="92">
        <f>'B Nini'!G21</f>
        <v>12336400</v>
      </c>
      <c r="F28" s="93">
        <f>E28/E12*100</f>
        <v>0.21618520316693343</v>
      </c>
      <c r="G28" s="193">
        <f>'B Nini'!M21</f>
        <v>100</v>
      </c>
      <c r="H28" s="93">
        <f>'B Nini'!O21</f>
        <v>100</v>
      </c>
      <c r="I28" s="164">
        <f>F28*G28/100</f>
        <v>0.21618520316693343</v>
      </c>
      <c r="J28" s="92">
        <f>'B Nini'!N21</f>
        <v>11896018</v>
      </c>
      <c r="K28" s="164">
        <f t="shared" ref="K28:K34" si="5">F28*H28/100</f>
        <v>0.21618520316693343</v>
      </c>
      <c r="L28" s="92">
        <f t="shared" ref="L28:L34" si="6">E28-J28</f>
        <v>440382</v>
      </c>
      <c r="M28" s="199"/>
      <c r="N28" s="89"/>
      <c r="O28" s="89"/>
    </row>
    <row r="29" spans="1:15" x14ac:dyDescent="0.25">
      <c r="A29" s="88"/>
      <c r="B29" s="89"/>
      <c r="C29" s="90">
        <v>16</v>
      </c>
      <c r="D29" s="91" t="str">
        <f>'B Nini'!C32</f>
        <v>Evaluasi Kinerja Perangkat Daerah</v>
      </c>
      <c r="E29" s="92">
        <f>'B Nini'!G47</f>
        <v>3485700</v>
      </c>
      <c r="F29" s="93">
        <f>E29/E12*100</f>
        <v>6.108400851779934E-2</v>
      </c>
      <c r="G29" s="193">
        <f>'B Nini'!M47</f>
        <v>100</v>
      </c>
      <c r="H29" s="93">
        <f t="shared" ref="H29:H34" si="7">J29/E29*100</f>
        <v>91.556846544453052</v>
      </c>
      <c r="I29" s="164">
        <f t="shared" ref="I29:I35" si="8">F29*G29/100</f>
        <v>6.108400851779934E-2</v>
      </c>
      <c r="J29" s="92">
        <f>'B Nini'!N47</f>
        <v>3191397</v>
      </c>
      <c r="K29" s="164">
        <f t="shared" si="5"/>
        <v>5.5926591941842171E-2</v>
      </c>
      <c r="L29" s="92">
        <f t="shared" si="6"/>
        <v>294303</v>
      </c>
      <c r="M29" s="199"/>
      <c r="N29" s="89"/>
      <c r="O29" s="89"/>
    </row>
    <row r="30" spans="1:15" x14ac:dyDescent="0.25">
      <c r="A30" s="88"/>
      <c r="B30" s="89"/>
      <c r="C30" s="90">
        <v>17</v>
      </c>
      <c r="D30" s="91" t="str">
        <f>'B Nini'!C68</f>
        <v>Koordinasi dan Penyusunan Dokumen RKA-SKPD</v>
      </c>
      <c r="E30" s="92">
        <f>'B Nini'!G83</f>
        <v>1509700</v>
      </c>
      <c r="F30" s="93">
        <f>E30/E12*100</f>
        <v>2.6456243411458726E-2</v>
      </c>
      <c r="G30" s="193">
        <f>'B Nini'!M83</f>
        <v>100</v>
      </c>
      <c r="H30" s="93">
        <f t="shared" si="7"/>
        <v>91.916937139829102</v>
      </c>
      <c r="I30" s="164">
        <f t="shared" si="8"/>
        <v>2.6456243411458726E-2</v>
      </c>
      <c r="J30" s="92">
        <f>'B Nini'!N83</f>
        <v>1387670</v>
      </c>
      <c r="K30" s="164">
        <f t="shared" si="5"/>
        <v>2.4317768626070695E-2</v>
      </c>
      <c r="L30" s="92">
        <f t="shared" si="6"/>
        <v>122030</v>
      </c>
      <c r="M30" s="199"/>
      <c r="N30" s="89"/>
      <c r="O30" s="89"/>
    </row>
    <row r="31" spans="1:15" x14ac:dyDescent="0.25">
      <c r="A31" s="88"/>
      <c r="B31" s="89"/>
      <c r="C31" s="90">
        <v>18</v>
      </c>
      <c r="D31" s="91" t="str">
        <f>'B Nini'!C98</f>
        <v>Koordinasi dan Penyusunan Dokumen  Perubahan RKA-SKPD</v>
      </c>
      <c r="E31" s="92">
        <f>'B Nini'!G114</f>
        <v>1491000</v>
      </c>
      <c r="F31" s="93">
        <f>E31/E12*100</f>
        <v>2.6128541383377463E-2</v>
      </c>
      <c r="G31" s="93">
        <f>'B Nini'!M114</f>
        <v>100</v>
      </c>
      <c r="H31" s="93">
        <f t="shared" si="7"/>
        <v>90.424882629107984</v>
      </c>
      <c r="I31" s="164">
        <f t="shared" si="8"/>
        <v>2.612854138337746E-2</v>
      </c>
      <c r="J31" s="92">
        <f>'B Nini'!N114</f>
        <v>1348235</v>
      </c>
      <c r="K31" s="164">
        <f t="shared" si="5"/>
        <v>2.3626702878616981E-2</v>
      </c>
      <c r="L31" s="92">
        <f t="shared" si="6"/>
        <v>142765</v>
      </c>
      <c r="M31" s="199"/>
      <c r="N31" s="89"/>
      <c r="O31" s="89"/>
    </row>
    <row r="32" spans="1:15" x14ac:dyDescent="0.25">
      <c r="A32" s="88"/>
      <c r="B32" s="89"/>
      <c r="C32" s="90">
        <v>19</v>
      </c>
      <c r="D32" s="91" t="str">
        <f>'B Nini'!C132</f>
        <v>Koordinasi dan Penyusunan Dokumen DPA-SKPD</v>
      </c>
      <c r="E32" s="92">
        <f>'B Nini'!G147</f>
        <v>1861100</v>
      </c>
      <c r="F32" s="93">
        <f>E32/E12*100</f>
        <v>3.2614237671766466E-2</v>
      </c>
      <c r="G32" s="93">
        <f>'B Nini'!M147</f>
        <v>100</v>
      </c>
      <c r="H32" s="93">
        <f t="shared" si="7"/>
        <v>91.887217237117838</v>
      </c>
      <c r="I32" s="164">
        <f t="shared" si="8"/>
        <v>3.2614237671766466E-2</v>
      </c>
      <c r="J32" s="92">
        <f>'B Nini'!N147</f>
        <v>1710113</v>
      </c>
      <c r="K32" s="164">
        <f t="shared" si="5"/>
        <v>2.9968315419685972E-2</v>
      </c>
      <c r="L32" s="92">
        <f t="shared" si="6"/>
        <v>150987</v>
      </c>
      <c r="M32" s="199"/>
      <c r="N32" s="89"/>
      <c r="O32" s="89"/>
    </row>
    <row r="33" spans="1:15" x14ac:dyDescent="0.25">
      <c r="A33" s="88"/>
      <c r="B33" s="89"/>
      <c r="C33" s="90">
        <v>20</v>
      </c>
      <c r="D33" s="91" t="str">
        <f>'B Nini'!C166</f>
        <v>Koordinasi dan Penyusunan Dokumen Perubahan DPA-SKPD</v>
      </c>
      <c r="E33" s="92">
        <f>'B Nini'!G183</f>
        <v>1522300</v>
      </c>
      <c r="F33" s="93">
        <f>E33/E12*100</f>
        <v>2.6677047986529517E-2</v>
      </c>
      <c r="G33" s="93">
        <f>'B Nini'!M183</f>
        <v>100</v>
      </c>
      <c r="H33" s="93">
        <f t="shared" si="7"/>
        <v>88.568547592458785</v>
      </c>
      <c r="I33" s="164">
        <f t="shared" si="8"/>
        <v>2.667704798652952E-2</v>
      </c>
      <c r="J33" s="92">
        <f>'B Nini'!N183</f>
        <v>1348279</v>
      </c>
      <c r="K33" s="164">
        <f t="shared" si="5"/>
        <v>2.3627473942212464E-2</v>
      </c>
      <c r="L33" s="92">
        <f>E33-J33</f>
        <v>174021</v>
      </c>
      <c r="M33" s="199"/>
      <c r="N33" s="89"/>
      <c r="O33" s="89"/>
    </row>
    <row r="34" spans="1:15" ht="20" x14ac:dyDescent="0.25">
      <c r="A34" s="88"/>
      <c r="B34" s="89"/>
      <c r="C34" s="90">
        <v>21</v>
      </c>
      <c r="D34" s="91" t="str">
        <f>'B Nini'!C195</f>
        <v>Koordinasi dan Penyusunan Laporan Capaian Kinerja dan Iktisar Realisasi Kerja SKPD</v>
      </c>
      <c r="E34" s="92">
        <f>'B Nini'!G212</f>
        <v>3108200</v>
      </c>
      <c r="F34" s="93">
        <f>E34/E12*100</f>
        <v>5.4468633351987809E-2</v>
      </c>
      <c r="G34" s="93">
        <f>'B Nini'!M212</f>
        <v>100</v>
      </c>
      <c r="H34" s="93">
        <f t="shared" si="7"/>
        <v>92.767550350685283</v>
      </c>
      <c r="I34" s="164">
        <f t="shared" si="8"/>
        <v>5.4468633351987809E-2</v>
      </c>
      <c r="J34" s="92">
        <f>'B Nini'!N212</f>
        <v>2883401</v>
      </c>
      <c r="K34" s="164">
        <f t="shared" si="5"/>
        <v>5.0529216870135452E-2</v>
      </c>
      <c r="L34" s="92">
        <f t="shared" si="6"/>
        <v>224799</v>
      </c>
      <c r="M34" s="199"/>
      <c r="N34" s="89"/>
      <c r="O34" s="89"/>
    </row>
    <row r="35" spans="1:15" x14ac:dyDescent="0.25">
      <c r="A35" s="88"/>
      <c r="B35" s="294"/>
      <c r="C35" s="90">
        <v>22</v>
      </c>
      <c r="D35" s="91" t="str">
        <f>'B'' LIA'!C5</f>
        <v>Penyedian Gaji dan Tunjangan ASN</v>
      </c>
      <c r="E35" s="92">
        <f>'B'' LIA'!G32</f>
        <v>3833124000</v>
      </c>
      <c r="F35" s="93">
        <f>E35/E12*100</f>
        <v>67.17232666775142</v>
      </c>
      <c r="G35" s="93">
        <f>'B'' LIA'!M32</f>
        <v>100</v>
      </c>
      <c r="H35" s="93">
        <f>J35/E35*100</f>
        <v>94.580646125718872</v>
      </c>
      <c r="I35" s="164">
        <f t="shared" si="8"/>
        <v>67.17232666775142</v>
      </c>
      <c r="J35" s="155">
        <f>'B'' LIA'!N32</f>
        <v>3625393446</v>
      </c>
      <c r="K35" s="164">
        <v>63.51</v>
      </c>
      <c r="L35" s="92">
        <f>E35-J35</f>
        <v>207730554</v>
      </c>
      <c r="M35" s="199"/>
      <c r="N35" s="89"/>
      <c r="O35" s="89"/>
    </row>
    <row r="36" spans="1:15" x14ac:dyDescent="0.25">
      <c r="A36" s="88"/>
      <c r="B36" s="89"/>
      <c r="C36" s="90">
        <v>23</v>
      </c>
      <c r="D36" s="91" t="str">
        <f>'B'' LIA'!C43</f>
        <v>Penyediaan Administrasi Pelaksanaan Tugas ASN</v>
      </c>
      <c r="E36" s="92">
        <f>'B'' LIA'!G63</f>
        <v>61866600</v>
      </c>
      <c r="F36" s="93">
        <f>E36/E12*100</f>
        <v>1.0841609781011805</v>
      </c>
      <c r="G36" s="93">
        <f>'B'' LIA'!M63</f>
        <v>99.999999999999986</v>
      </c>
      <c r="H36" s="93">
        <f>J36/E36*100</f>
        <v>97.260397371117861</v>
      </c>
      <c r="I36" s="164">
        <f>F36*G36/100</f>
        <v>1.0841609781011803</v>
      </c>
      <c r="J36" s="155">
        <f>'B'' LIA'!N63</f>
        <v>60171701</v>
      </c>
      <c r="K36" s="164">
        <f>F36*H36/100</f>
        <v>1.0544592754438062</v>
      </c>
      <c r="L36" s="92">
        <f>E36-J36</f>
        <v>1694899</v>
      </c>
      <c r="M36" s="199"/>
      <c r="N36" s="89"/>
      <c r="O36" s="89"/>
    </row>
    <row r="37" spans="1:15" x14ac:dyDescent="0.25">
      <c r="A37" s="88"/>
      <c r="B37" s="89"/>
      <c r="C37" s="90">
        <v>24</v>
      </c>
      <c r="D37" s="91" t="str">
        <f>'B'' LIA'!C84</f>
        <v>Koordinasi dan Pelaksanaan Angkuntansi SKPD</v>
      </c>
      <c r="E37" s="92">
        <f>'B'' LIA'!G98</f>
        <v>13414600</v>
      </c>
      <c r="F37" s="93">
        <f>E37/E12*100</f>
        <v>0.23507976609084863</v>
      </c>
      <c r="G37" s="93">
        <f>'B'' LIA'!M98</f>
        <v>100</v>
      </c>
      <c r="H37" s="93">
        <f>'B'' LIA'!O98</f>
        <v>91.450479328492833</v>
      </c>
      <c r="I37" s="164">
        <f>F37*G37/100</f>
        <v>0.23507976609084863</v>
      </c>
      <c r="J37" s="155">
        <f>'B'' LIA'!N98</f>
        <v>12267716</v>
      </c>
      <c r="K37" s="164">
        <v>0.21</v>
      </c>
      <c r="L37" s="92">
        <f>E37-J37</f>
        <v>1146884</v>
      </c>
      <c r="M37" s="164" t="s">
        <v>253</v>
      </c>
      <c r="N37" s="89"/>
      <c r="O37" s="89"/>
    </row>
    <row r="38" spans="1:15" x14ac:dyDescent="0.25">
      <c r="A38" s="88"/>
      <c r="B38" s="89"/>
      <c r="C38" s="90">
        <v>24</v>
      </c>
      <c r="D38" s="91" t="str">
        <f>'B'' LIA'!C124</f>
        <v>Koordinasi dan Penyusunan Laporan Keuangan Akhir Tahun SKPD</v>
      </c>
      <c r="E38" s="92">
        <f>'B'' LIA'!G138</f>
        <v>2501000</v>
      </c>
      <c r="F38" s="93">
        <f>E38/E12*100</f>
        <v>4.3827955734290436E-2</v>
      </c>
      <c r="G38" s="93">
        <f>'B'' LIA'!M138</f>
        <v>100</v>
      </c>
      <c r="H38" s="93">
        <f>J38/E38*100</f>
        <v>92.16673330667733</v>
      </c>
      <c r="I38" s="164">
        <f>F38*G38/100</f>
        <v>4.3827955734290436E-2</v>
      </c>
      <c r="J38" s="155">
        <f>'B'' LIA'!N138</f>
        <v>2305090</v>
      </c>
      <c r="K38" s="164">
        <f>F38*H38/100</f>
        <v>4.0394795075392065E-2</v>
      </c>
      <c r="L38" s="92">
        <f>E38-J38</f>
        <v>195910</v>
      </c>
      <c r="M38" s="199"/>
      <c r="N38" s="89"/>
      <c r="O38" s="89"/>
    </row>
    <row r="39" spans="1:15" x14ac:dyDescent="0.25">
      <c r="A39" s="88"/>
      <c r="B39" s="89"/>
      <c r="C39" s="90">
        <v>26</v>
      </c>
      <c r="D39" s="91" t="str">
        <f>'B'' LIA'!C164</f>
        <v>Penyusunan Pelaporan dan Analisis Prognosis Realisasi Anggaran</v>
      </c>
      <c r="E39" s="92">
        <f>'B'' LIA'!G181</f>
        <v>6869550</v>
      </c>
      <c r="F39" s="93">
        <f>E39/E12*100</f>
        <v>0.12038318005377643</v>
      </c>
      <c r="G39" s="93">
        <f>'B'' LIA'!M181</f>
        <v>100</v>
      </c>
      <c r="H39" s="93">
        <f>J39/E39*100</f>
        <v>90.6443362374537</v>
      </c>
      <c r="I39" s="164">
        <f>F39*G39/100</f>
        <v>0.12038318005377643</v>
      </c>
      <c r="J39" s="155">
        <f>'B'' LIA'!N181</f>
        <v>6226858</v>
      </c>
      <c r="K39" s="164">
        <f>F39*H39/100</f>
        <v>0.10912053450128441</v>
      </c>
      <c r="L39" s="92">
        <f>E39-J39</f>
        <v>642692</v>
      </c>
      <c r="M39" s="199"/>
      <c r="N39" s="89"/>
      <c r="O39" s="89"/>
    </row>
    <row r="40" spans="1:15" x14ac:dyDescent="0.25">
      <c r="A40" s="88"/>
      <c r="B40" s="89"/>
      <c r="C40" s="90"/>
      <c r="D40" s="161"/>
      <c r="E40" s="92"/>
      <c r="F40" s="93"/>
      <c r="G40" s="93"/>
      <c r="H40" s="93"/>
      <c r="I40" s="93"/>
      <c r="J40" s="155"/>
      <c r="K40" s="93"/>
      <c r="L40" s="92"/>
      <c r="M40" s="89"/>
      <c r="N40" s="89"/>
      <c r="O40" s="89"/>
    </row>
    <row r="41" spans="1:15" x14ac:dyDescent="0.25">
      <c r="A41" s="83">
        <v>4</v>
      </c>
      <c r="B41" s="419" t="s">
        <v>251</v>
      </c>
      <c r="C41" s="85"/>
      <c r="D41" s="86" t="s">
        <v>222</v>
      </c>
      <c r="E41" s="87">
        <f>SUM(E42:E54)</f>
        <v>520277500</v>
      </c>
      <c r="F41" s="109">
        <f>F42+F43+F44+F45+F46+F47+F48+F49+F50+F51+F52+F53+F54</f>
        <v>9.1174327227298235</v>
      </c>
      <c r="G41" s="177">
        <f>SUM(G42:G44)</f>
        <v>300</v>
      </c>
      <c r="H41" s="177">
        <f>SUM(H42:H44)</f>
        <v>291.52370522625847</v>
      </c>
      <c r="I41" s="109">
        <f>SUM(I42:I54)</f>
        <v>9.1174327227298235</v>
      </c>
      <c r="J41" s="87">
        <f>SUM(J42:J54)</f>
        <v>505491540</v>
      </c>
      <c r="K41" s="109">
        <f>SUM(K42:K54)</f>
        <v>8.8583210072684153</v>
      </c>
      <c r="L41" s="87">
        <f>SUM(L42:L54)</f>
        <v>14785960</v>
      </c>
      <c r="M41" s="84"/>
      <c r="N41" s="84"/>
      <c r="O41" s="84"/>
    </row>
    <row r="42" spans="1:15" ht="20" x14ac:dyDescent="0.25">
      <c r="A42" s="88"/>
      <c r="B42" s="420"/>
      <c r="C42" s="90">
        <v>1</v>
      </c>
      <c r="D42" s="95" t="str">
        <f>'Pak Alex'!C6</f>
        <v>Penyusunan  Rencana Kebutuhan ,Jenis dan Jumlah Jabatan untuk Pelaksanaan Pengadaan ASN</v>
      </c>
      <c r="E42" s="87">
        <f>'Pak Alex'!G22</f>
        <v>6596300</v>
      </c>
      <c r="F42" s="93">
        <f>E42/E12*100</f>
        <v>0.11559469988408637</v>
      </c>
      <c r="G42" s="93">
        <f>'Pak Alex'!M22</f>
        <v>100</v>
      </c>
      <c r="H42" s="93">
        <f t="shared" ref="H42:H49" si="9">J42/E42*100</f>
        <v>96.696496520776805</v>
      </c>
      <c r="I42" s="164">
        <f t="shared" ref="I42:I49" si="10">F42*G42/100</f>
        <v>0.11559469988408637</v>
      </c>
      <c r="J42" s="155">
        <f>'Pak Alex'!N22</f>
        <v>6378391</v>
      </c>
      <c r="K42" s="164">
        <f t="shared" ref="K42:K49" si="11">F42*H42/100</f>
        <v>0.11177602495161797</v>
      </c>
      <c r="L42" s="92">
        <f>E42-J42</f>
        <v>217909</v>
      </c>
      <c r="M42" s="199"/>
      <c r="N42" s="89"/>
      <c r="O42" s="89"/>
    </row>
    <row r="43" spans="1:15" x14ac:dyDescent="0.25">
      <c r="A43" s="88"/>
      <c r="B43" s="89"/>
      <c r="C43" s="90">
        <v>2</v>
      </c>
      <c r="D43" s="95" t="str">
        <f>'Pak Alex'!C38</f>
        <v>Koordinasi dan Fasilitasi Pengadaan PNS dan PPPK</v>
      </c>
      <c r="E43" s="87">
        <f>'Pak Alex'!G56</f>
        <v>81869700</v>
      </c>
      <c r="F43" s="93">
        <f>E43/E12*100</f>
        <v>1.4346987555296431</v>
      </c>
      <c r="G43" s="93">
        <f>'Pak Alex'!M56</f>
        <v>100</v>
      </c>
      <c r="H43" s="93">
        <f t="shared" si="9"/>
        <v>96.85011670984504</v>
      </c>
      <c r="I43" s="164">
        <f t="shared" si="10"/>
        <v>1.4346987555296431</v>
      </c>
      <c r="J43" s="155">
        <f>'Pak Alex'!N56</f>
        <v>79290900</v>
      </c>
      <c r="K43" s="164">
        <f t="shared" si="11"/>
        <v>1.3895074191651537</v>
      </c>
      <c r="L43" s="92">
        <f t="shared" ref="L43:L49" si="12">E43-J43</f>
        <v>2578800</v>
      </c>
      <c r="M43" s="199"/>
      <c r="N43" s="89"/>
      <c r="O43" s="89"/>
    </row>
    <row r="44" spans="1:15" ht="20.5" customHeight="1" x14ac:dyDescent="0.25">
      <c r="A44" s="88"/>
      <c r="B44" s="89"/>
      <c r="C44" s="90">
        <v>3</v>
      </c>
      <c r="D44" s="95" t="str">
        <f>'Pak Alex'!C72</f>
        <v>Evaluasi Pengadaan ASN dan Pengadaan ASN</v>
      </c>
      <c r="E44" s="87">
        <f>'Pak Alex'!G89</f>
        <v>18975900</v>
      </c>
      <c r="F44" s="93">
        <f>E44/E12*100</f>
        <v>0.33253694730840538</v>
      </c>
      <c r="G44" s="93">
        <f>'Pak Alex'!M89</f>
        <v>100</v>
      </c>
      <c r="H44" s="93">
        <f>'Pak Alex'!O89</f>
        <v>97.977091995636584</v>
      </c>
      <c r="I44" s="164">
        <f t="shared" si="10"/>
        <v>0.33253694730840538</v>
      </c>
      <c r="J44" s="155">
        <f>'Pak Alex'!N89</f>
        <v>18592035</v>
      </c>
      <c r="K44" s="164">
        <f t="shared" si="11"/>
        <v>0.32581003078383786</v>
      </c>
      <c r="L44" s="92">
        <f t="shared" si="12"/>
        <v>383865</v>
      </c>
      <c r="M44" s="199"/>
      <c r="N44" s="89"/>
      <c r="O44" s="89"/>
    </row>
    <row r="45" spans="1:15" ht="16.5" customHeight="1" x14ac:dyDescent="0.25">
      <c r="A45" s="97"/>
      <c r="B45" s="98"/>
      <c r="C45" s="212">
        <v>4</v>
      </c>
      <c r="D45" s="211" t="str">
        <f>'Pak Alex'!C111</f>
        <v>Koordinasi Pelaksanaan Administrasi Pemberhentian</v>
      </c>
      <c r="E45" s="87">
        <f>'Pak Alex'!G131</f>
        <v>11298100</v>
      </c>
      <c r="F45" s="215">
        <f>E45/E12*100</f>
        <v>0.1979898547307424</v>
      </c>
      <c r="G45" s="93">
        <f>'Pak Alex'!M131</f>
        <v>100</v>
      </c>
      <c r="H45" s="93">
        <f t="shared" si="9"/>
        <v>90.518565068462848</v>
      </c>
      <c r="I45" s="164">
        <f t="shared" si="10"/>
        <v>0.1979898547307424</v>
      </c>
      <c r="J45" s="200">
        <f>'Pak Alex'!N131</f>
        <v>10226878</v>
      </c>
      <c r="K45" s="164">
        <f t="shared" si="11"/>
        <v>0.17921757548340214</v>
      </c>
      <c r="L45" s="92">
        <f t="shared" si="12"/>
        <v>1071222</v>
      </c>
      <c r="M45" s="115"/>
      <c r="N45" s="115"/>
      <c r="O45" s="115"/>
    </row>
    <row r="46" spans="1:15" x14ac:dyDescent="0.25">
      <c r="A46" s="114"/>
      <c r="B46" s="115"/>
      <c r="C46" s="90">
        <v>5</v>
      </c>
      <c r="D46" s="117" t="str">
        <f>'Pak Alex'!C144</f>
        <v>Fasilitasi Lembaga Profesi ASN</v>
      </c>
      <c r="E46" s="101">
        <f>'Pak Alex'!G166</f>
        <v>34696800</v>
      </c>
      <c r="F46" s="93">
        <f>E46/E12*100</f>
        <v>0.60803271272352188</v>
      </c>
      <c r="G46" s="93">
        <f>'Pak Alex'!M166</f>
        <v>100</v>
      </c>
      <c r="H46" s="93">
        <f t="shared" si="9"/>
        <v>98.627539139056054</v>
      </c>
      <c r="I46" s="164">
        <f t="shared" si="10"/>
        <v>0.60803271272352188</v>
      </c>
      <c r="J46" s="156">
        <f>'Pak Alex'!N166</f>
        <v>34220600</v>
      </c>
      <c r="K46" s="164">
        <f t="shared" si="11"/>
        <v>0.5996877017196558</v>
      </c>
      <c r="L46" s="92">
        <f t="shared" si="12"/>
        <v>476200</v>
      </c>
      <c r="M46" s="199"/>
      <c r="N46" s="115"/>
      <c r="O46" s="115"/>
    </row>
    <row r="47" spans="1:15" x14ac:dyDescent="0.25">
      <c r="A47" s="114"/>
      <c r="B47" s="115"/>
      <c r="C47" s="116">
        <v>6</v>
      </c>
      <c r="D47" s="117" t="str">
        <f>'Pak Alex'!C183</f>
        <v>Pengelolaan Data Kepegawaian</v>
      </c>
      <c r="E47" s="101">
        <f>'Pak Alex'!G197</f>
        <v>16136400</v>
      </c>
      <c r="F47" s="93">
        <f>E47/E12*100</f>
        <v>0.28277705914066542</v>
      </c>
      <c r="G47" s="93">
        <f>'Pak Alex'!M197</f>
        <v>100</v>
      </c>
      <c r="H47" s="93">
        <f t="shared" si="9"/>
        <v>98.766515455739821</v>
      </c>
      <c r="I47" s="164">
        <f t="shared" si="10"/>
        <v>0.28277705914066542</v>
      </c>
      <c r="J47" s="156">
        <f>'Pak Alex'!N197</f>
        <v>15937360</v>
      </c>
      <c r="K47" s="164">
        <f t="shared" si="11"/>
        <v>0.27928904782145186</v>
      </c>
      <c r="L47" s="92">
        <f t="shared" si="12"/>
        <v>199040</v>
      </c>
      <c r="M47" s="199"/>
      <c r="N47" s="115"/>
      <c r="O47" s="115"/>
    </row>
    <row r="48" spans="1:15" ht="17" customHeight="1" x14ac:dyDescent="0.25">
      <c r="A48" s="114"/>
      <c r="B48" s="115"/>
      <c r="C48" s="116">
        <v>7</v>
      </c>
      <c r="D48" s="117" t="str">
        <f>'Pak Alex'!C222</f>
        <v xml:space="preserve">Evaluasi Data,Informasi dan Sistem Informasi Kepegawaian </v>
      </c>
      <c r="E48" s="101">
        <f>'Pak Alex'!G238</f>
        <v>7405900</v>
      </c>
      <c r="F48" s="93">
        <f>E48/E12*100</f>
        <v>0.1297822700410162</v>
      </c>
      <c r="G48" s="93">
        <f>'Pak Alex'!M238</f>
        <v>100</v>
      </c>
      <c r="H48" s="93">
        <f>'Pak Alex'!O238</f>
        <v>91.581914419584393</v>
      </c>
      <c r="I48" s="164">
        <f t="shared" si="10"/>
        <v>0.1297822700410162</v>
      </c>
      <c r="J48" s="156">
        <f>'Pak Alex'!N238</f>
        <v>6782465</v>
      </c>
      <c r="K48" s="164">
        <f t="shared" si="11"/>
        <v>0.11885708748075738</v>
      </c>
      <c r="L48" s="92">
        <f t="shared" si="12"/>
        <v>623435</v>
      </c>
      <c r="M48" s="199"/>
      <c r="N48" s="115"/>
      <c r="O48" s="115"/>
    </row>
    <row r="49" spans="1:15" x14ac:dyDescent="0.25">
      <c r="A49" s="114"/>
      <c r="B49" s="115"/>
      <c r="C49" s="116">
        <v>8</v>
      </c>
      <c r="D49" s="117" t="str">
        <f>'Pak Alex'!C261</f>
        <v>Penatausahaan Arsip Dinamis Pada SKPD</v>
      </c>
      <c r="E49" s="101">
        <f>'Pak Alex'!G274</f>
        <v>6080000</v>
      </c>
      <c r="F49" s="93">
        <f>E49/E12*100</f>
        <v>0.10654696955797116</v>
      </c>
      <c r="G49" s="93">
        <f>'Pak Alex'!M274</f>
        <v>100</v>
      </c>
      <c r="H49" s="93">
        <f t="shared" si="9"/>
        <v>87.838815789473685</v>
      </c>
      <c r="I49" s="164">
        <f t="shared" si="10"/>
        <v>0.10654696955797116</v>
      </c>
      <c r="J49" s="156">
        <f>'Pak Alex'!N274</f>
        <v>5340600</v>
      </c>
      <c r="K49" s="164">
        <f t="shared" si="11"/>
        <v>9.3589596319292895E-2</v>
      </c>
      <c r="L49" s="92">
        <f t="shared" si="12"/>
        <v>739400</v>
      </c>
      <c r="M49" s="199"/>
      <c r="N49" s="115"/>
      <c r="O49" s="115"/>
    </row>
    <row r="50" spans="1:15" x14ac:dyDescent="0.25">
      <c r="A50" s="114"/>
      <c r="B50" s="115"/>
      <c r="C50" s="90">
        <v>9</v>
      </c>
      <c r="D50" s="95" t="str">
        <f>'IBU YUSTI'!C6</f>
        <v>Pengelolaan Mutasi  ASN</v>
      </c>
      <c r="E50" s="87">
        <f>'IBU YUSTI'!G27</f>
        <v>29396400</v>
      </c>
      <c r="F50" s="162">
        <f>E50/E12*100</f>
        <v>0.51514758814374062</v>
      </c>
      <c r="G50" s="93">
        <f>'IBU YUSTI'!M27</f>
        <v>100</v>
      </c>
      <c r="H50" s="93">
        <f>J50/E50*100</f>
        <v>97.402845246356691</v>
      </c>
      <c r="I50" s="164">
        <f>F50*G50/100</f>
        <v>0.51514758814374062</v>
      </c>
      <c r="J50" s="155">
        <f>'IBU YUSTI'!N27</f>
        <v>28632930</v>
      </c>
      <c r="K50" s="164">
        <f>F50*H50/100</f>
        <v>0.50176840806998657</v>
      </c>
      <c r="L50" s="92">
        <f>E50-J50</f>
        <v>763470</v>
      </c>
      <c r="M50" s="295"/>
      <c r="N50" s="115"/>
      <c r="O50" s="115"/>
    </row>
    <row r="51" spans="1:15" x14ac:dyDescent="0.25">
      <c r="A51" s="114"/>
      <c r="B51" s="115"/>
      <c r="C51" s="90">
        <v>10</v>
      </c>
      <c r="D51" s="95" t="str">
        <f>'IBU YUSTI'!C41</f>
        <v>Pengelolaan Kenaikan Pangkat ASN</v>
      </c>
      <c r="E51" s="87">
        <f>'IBU YUSTI'!G56</f>
        <v>45336700</v>
      </c>
      <c r="F51" s="162">
        <f>E51/E12*100</f>
        <v>0.79448815703270903</v>
      </c>
      <c r="G51" s="93">
        <f>'IBU YUSTI'!M56</f>
        <v>99.999999999999986</v>
      </c>
      <c r="H51" s="93">
        <f>J51/E51*100</f>
        <v>95.937699479670997</v>
      </c>
      <c r="I51" s="164">
        <f>F51*G51/100</f>
        <v>0.79448815703270892</v>
      </c>
      <c r="J51" s="155">
        <f>'IBU YUSTI'!N56</f>
        <v>43494987</v>
      </c>
      <c r="K51" s="164">
        <f>F51*H51/100</f>
        <v>0.7622136604956169</v>
      </c>
      <c r="L51" s="92">
        <f>E51-J51</f>
        <v>1841713</v>
      </c>
      <c r="M51" s="295"/>
      <c r="N51" s="115"/>
      <c r="O51" s="115"/>
    </row>
    <row r="52" spans="1:15" x14ac:dyDescent="0.25">
      <c r="A52" s="114"/>
      <c r="B52" s="115"/>
      <c r="C52" s="90">
        <v>11</v>
      </c>
      <c r="D52" s="95" t="str">
        <f>'IBU YUSTI'!C77</f>
        <v xml:space="preserve"> Pengelolaan Promosi ASN </v>
      </c>
      <c r="E52" s="92">
        <f>'IBU YUSTI'!G95</f>
        <v>230891000</v>
      </c>
      <c r="F52" s="162">
        <f>E52/E12*100</f>
        <v>4.0461737414818284</v>
      </c>
      <c r="G52" s="93">
        <f>'IBU YUSTI'!M95</f>
        <v>100.00000000000001</v>
      </c>
      <c r="H52" s="93">
        <f>J52/E52*100</f>
        <v>97.716130988215227</v>
      </c>
      <c r="I52" s="164">
        <f>F52*G52/100</f>
        <v>4.0461737414818284</v>
      </c>
      <c r="J52" s="155">
        <f>'IBU YUSTI'!N95</f>
        <v>225617752</v>
      </c>
      <c r="K52" s="164">
        <f>F52*H52/100</f>
        <v>3.9537644332371524</v>
      </c>
      <c r="L52" s="92">
        <f>E52-J52</f>
        <v>5273248</v>
      </c>
      <c r="M52" s="295"/>
      <c r="N52" s="115"/>
      <c r="O52" s="115"/>
    </row>
    <row r="53" spans="1:15" x14ac:dyDescent="0.25">
      <c r="A53" s="114"/>
      <c r="B53" s="115"/>
      <c r="C53" s="210">
        <v>12</v>
      </c>
      <c r="D53" s="211" t="str">
        <f>'IBU YUSTI'!C113</f>
        <v>Evaluasi Pelaksanaan Pemberian Penghargaan dan tanda Jasa Aparatur</v>
      </c>
      <c r="E53" s="200">
        <f>'IBU YUSTI'!G127</f>
        <v>27137100</v>
      </c>
      <c r="F53" s="215">
        <f>E53/E12*100</f>
        <v>0.47555522493283209</v>
      </c>
      <c r="G53" s="93">
        <f>'IBU YUSTI'!M127</f>
        <v>100</v>
      </c>
      <c r="H53" s="93">
        <f>J53/E53*100</f>
        <v>99.108165574066504</v>
      </c>
      <c r="I53" s="164">
        <f>F53*G53/100</f>
        <v>0.47555522493283209</v>
      </c>
      <c r="J53" s="200">
        <f>'IBU YUSTI'!N127</f>
        <v>26895082</v>
      </c>
      <c r="K53" s="164">
        <f>F53*H53/100</f>
        <v>0.47131405972255563</v>
      </c>
      <c r="L53" s="92">
        <f>E53-J53</f>
        <v>242018</v>
      </c>
      <c r="M53" s="295"/>
      <c r="N53" s="115"/>
      <c r="O53" s="115"/>
    </row>
    <row r="54" spans="1:15" x14ac:dyDescent="0.25">
      <c r="A54" s="114"/>
      <c r="B54" s="115"/>
      <c r="C54" s="210">
        <v>13</v>
      </c>
      <c r="D54" s="211" t="str">
        <f>'IBU YUSTI'!C150</f>
        <v>Pembinaan Disiplin ASN</v>
      </c>
      <c r="E54" s="200">
        <f>'IBU YUSTI'!G166</f>
        <v>4457200</v>
      </c>
      <c r="F54" s="215">
        <f>E54/E12*100</f>
        <v>7.8108742222662675E-2</v>
      </c>
      <c r="G54" s="93">
        <f>'IBU YUSTI'!M166</f>
        <v>100</v>
      </c>
      <c r="H54" s="93">
        <f>J54/E54*100</f>
        <v>91.572287534775199</v>
      </c>
      <c r="I54" s="164">
        <f>F54*G54/100</f>
        <v>7.8108742222662675E-2</v>
      </c>
      <c r="J54" s="200">
        <f>'IBU YUSTI'!N166</f>
        <v>4081560</v>
      </c>
      <c r="K54" s="164">
        <f>F54*H54/100</f>
        <v>7.1525962017933029E-2</v>
      </c>
      <c r="L54" s="92">
        <f>E54-J54</f>
        <v>375640</v>
      </c>
      <c r="M54" s="295"/>
      <c r="N54" s="115"/>
      <c r="O54" s="115"/>
    </row>
    <row r="55" spans="1:15" x14ac:dyDescent="0.25">
      <c r="A55" s="114"/>
      <c r="B55" s="115"/>
      <c r="C55" s="116"/>
      <c r="D55" s="117"/>
      <c r="E55" s="118"/>
      <c r="F55" s="119"/>
      <c r="G55" s="119"/>
      <c r="H55" s="119"/>
      <c r="I55" s="182"/>
      <c r="J55" s="156"/>
      <c r="K55" s="182"/>
      <c r="L55" s="118"/>
      <c r="M55" s="115"/>
      <c r="N55" s="115"/>
      <c r="O55" s="115"/>
    </row>
    <row r="56" spans="1:15" ht="31.5" x14ac:dyDescent="0.25">
      <c r="A56" s="97">
        <v>5</v>
      </c>
      <c r="B56" s="208" t="s">
        <v>252</v>
      </c>
      <c r="C56" s="99"/>
      <c r="D56" s="100" t="s">
        <v>223</v>
      </c>
      <c r="E56" s="101">
        <f>SUM(E57:E60)</f>
        <v>608069500</v>
      </c>
      <c r="F56" s="110">
        <f>SUM(F57:F60)</f>
        <v>10.65591488579453</v>
      </c>
      <c r="G56" s="178">
        <f>SUM(G57:G58)</f>
        <v>200</v>
      </c>
      <c r="H56" s="178">
        <f>SUM(H57:H58)</f>
        <v>197.95136675081952</v>
      </c>
      <c r="I56" s="110">
        <f>SUM(I57:I60)</f>
        <v>10.655914885794529</v>
      </c>
      <c r="J56" s="101">
        <f>SUM(J57:J60)</f>
        <v>589129118</v>
      </c>
      <c r="K56" s="110">
        <f>SUM(K57:K60)</f>
        <v>10.324000362049407</v>
      </c>
      <c r="L56" s="101">
        <f>SUM(L57:L60)</f>
        <v>18940382</v>
      </c>
      <c r="M56" s="98"/>
      <c r="N56" s="98"/>
      <c r="O56" s="98"/>
    </row>
    <row r="57" spans="1:15" x14ac:dyDescent="0.25">
      <c r="A57" s="88"/>
      <c r="B57" s="89"/>
      <c r="C57" s="90">
        <v>1</v>
      </c>
      <c r="D57" s="95" t="str">
        <f>'IBU ASNI'!C6</f>
        <v>Pengelolaan Pendidikan Lanjutan ASN</v>
      </c>
      <c r="E57" s="87">
        <f>'IBU ASNI'!G22</f>
        <v>234758000</v>
      </c>
      <c r="F57" s="162">
        <f>E57/E12*100</f>
        <v>4.1139397170214131</v>
      </c>
      <c r="G57" s="93">
        <f>'IBU ASNI'!M22</f>
        <v>99.999999999999986</v>
      </c>
      <c r="H57" s="93">
        <f>'IBU ASNI'!O22</f>
        <v>99.842322306375067</v>
      </c>
      <c r="I57" s="164">
        <f>F57*G57/100</f>
        <v>4.1139397170214123</v>
      </c>
      <c r="J57" s="156">
        <f>'IBU ASNI'!N22</f>
        <v>234387839</v>
      </c>
      <c r="K57" s="164">
        <f>F57*H57/100</f>
        <v>4.1074529517584937</v>
      </c>
      <c r="L57" s="92">
        <f>E57-J57</f>
        <v>370161</v>
      </c>
      <c r="M57" s="199"/>
      <c r="N57" s="89"/>
      <c r="O57" s="89"/>
    </row>
    <row r="58" spans="1:15" ht="24.5" customHeight="1" x14ac:dyDescent="0.25">
      <c r="A58" s="88"/>
      <c r="B58" s="89"/>
      <c r="C58" s="90">
        <v>2</v>
      </c>
      <c r="D58" s="95" t="str">
        <f>'IBU ASNI'!C45</f>
        <v xml:space="preserve">Koordinasi dan Kerjasama Pelaksanaan Diklat Jabatan Fungsional </v>
      </c>
      <c r="E58" s="87">
        <f>'IBU ASNI'!G60</f>
        <v>45000000</v>
      </c>
      <c r="F58" s="162">
        <f>E58/E12*100</f>
        <v>0.78858776810998377</v>
      </c>
      <c r="G58" s="93">
        <f>'IBU ASNI'!M60</f>
        <v>100</v>
      </c>
      <c r="H58" s="93">
        <f>J58/E58*100</f>
        <v>98.10904444444445</v>
      </c>
      <c r="I58" s="164">
        <f>F58*G58/100</f>
        <v>0.78858776810998377</v>
      </c>
      <c r="J58" s="156">
        <f>'IBU ASNI'!N60</f>
        <v>44149070</v>
      </c>
      <c r="K58" s="164">
        <f>F58*H58/100</f>
        <v>0.77367592389847639</v>
      </c>
      <c r="L58" s="92">
        <f>E58-J58</f>
        <v>850930</v>
      </c>
      <c r="M58" s="199"/>
      <c r="N58" s="89"/>
      <c r="O58" s="89"/>
    </row>
    <row r="59" spans="1:15" ht="36" customHeight="1" x14ac:dyDescent="0.25">
      <c r="A59" s="97"/>
      <c r="B59" s="98"/>
      <c r="C59" s="212">
        <v>3</v>
      </c>
      <c r="D59" s="213" t="str">
        <f>'IBU ASNI'!C86</f>
        <v>Penyelenggaraan Pengembangan Kompotensi Teknis Umum ,inti,dan Pilihan bagi jabatan Administrasi Penyelenggara urusan Pemerintah Konkuren,</v>
      </c>
      <c r="E59" s="101">
        <f>'IBU ASNI'!G106</f>
        <v>188338400</v>
      </c>
      <c r="F59" s="214">
        <f>E59/E12*100</f>
        <v>3.3004746334534527</v>
      </c>
      <c r="G59" s="93">
        <f>'IBU ASNI'!M106</f>
        <v>100</v>
      </c>
      <c r="H59" s="93">
        <f>J59/E59*100</f>
        <v>93.929101022414969</v>
      </c>
      <c r="I59" s="164">
        <f>F59*G59/100</f>
        <v>3.3004746334534527</v>
      </c>
      <c r="J59" s="222">
        <f>'IBU ASNI'!N106</f>
        <v>176904566</v>
      </c>
      <c r="K59" s="164">
        <f>F59*H59/100</f>
        <v>3.1001061526756741</v>
      </c>
      <c r="L59" s="92">
        <f>E59-J59</f>
        <v>11433834</v>
      </c>
      <c r="M59" s="98"/>
      <c r="N59" s="98"/>
      <c r="O59" s="98"/>
    </row>
    <row r="60" spans="1:15" ht="29" customHeight="1" x14ac:dyDescent="0.25">
      <c r="A60" s="88"/>
      <c r="B60" s="89"/>
      <c r="C60" s="90">
        <v>4</v>
      </c>
      <c r="D60" s="95" t="str">
        <f>'IBU ASNI'!C126</f>
        <v>Penyelenggaraan Pengembangan Kompotensi bagi Pimpinan Daerah ,Jabatan Pimpinan</v>
      </c>
      <c r="E60" s="87">
        <f>'IBU ASNI'!G149</f>
        <v>139973100</v>
      </c>
      <c r="F60" s="162">
        <f>E60/E12*100</f>
        <v>2.4529127672096798</v>
      </c>
      <c r="G60" s="93">
        <f>'IBU ASNI'!M149</f>
        <v>100</v>
      </c>
      <c r="H60" s="93">
        <f>J60/E60*100</f>
        <v>95.509525044454975</v>
      </c>
      <c r="I60" s="164">
        <f>F60*G60/100</f>
        <v>2.4529127672096798</v>
      </c>
      <c r="J60" s="156">
        <f>'IBU ASNI'!N149</f>
        <v>133687643</v>
      </c>
      <c r="K60" s="164">
        <f>F60*H60/100</f>
        <v>2.3427653337167627</v>
      </c>
      <c r="L60" s="92">
        <f>E60-J60</f>
        <v>6285457</v>
      </c>
      <c r="M60" s="199"/>
      <c r="N60" s="89"/>
      <c r="O60" s="89"/>
    </row>
    <row r="61" spans="1:15" x14ac:dyDescent="0.25">
      <c r="A61" s="88"/>
      <c r="B61" s="89"/>
      <c r="C61" s="90"/>
      <c r="D61" s="95"/>
      <c r="E61" s="92"/>
      <c r="F61" s="93"/>
      <c r="G61" s="93"/>
      <c r="H61" s="93"/>
      <c r="I61" s="93"/>
      <c r="J61" s="155"/>
      <c r="K61" s="93"/>
      <c r="L61" s="92"/>
      <c r="M61" s="89"/>
      <c r="N61" s="89"/>
      <c r="O61" s="89"/>
    </row>
    <row r="62" spans="1:15" x14ac:dyDescent="0.25">
      <c r="A62" s="102"/>
      <c r="B62" s="410" t="s">
        <v>21</v>
      </c>
      <c r="C62" s="411"/>
      <c r="D62" s="412"/>
      <c r="E62" s="120">
        <f>E13+E41+E56</f>
        <v>5706403500</v>
      </c>
      <c r="F62" s="121">
        <f>F13+F41+F56</f>
        <v>100.00000000000001</v>
      </c>
      <c r="G62" s="179" t="e">
        <f>G13+#REF!+#REF!+#REF!+G41+G45+G56+G59+#REF!+#REF!+#REF!+#REF!+#REF!+#REF!+#REF!+#REF!</f>
        <v>#REF!</v>
      </c>
      <c r="H62" s="179" t="e">
        <f>H13+#REF!+#REF!+#REF!+H41+H45+H56+H59+#REF!+#REF!+#REF!+#REF!+#REF!+#REF!+#REF!+#REF!</f>
        <v>#REF!</v>
      </c>
      <c r="I62" s="207">
        <f>I13+I41+I56</f>
        <v>100.00000000000001</v>
      </c>
      <c r="J62" s="120">
        <f>J13+J41+J56</f>
        <v>5440921226</v>
      </c>
      <c r="K62" s="207">
        <f>K13+K41+K56</f>
        <v>95.355283538046322</v>
      </c>
      <c r="L62" s="120">
        <f>L13+L41+L56</f>
        <v>265482274</v>
      </c>
      <c r="M62" s="103"/>
      <c r="N62" s="103"/>
      <c r="O62" s="103"/>
    </row>
    <row r="63" spans="1:15" x14ac:dyDescent="0.25">
      <c r="A63" s="104"/>
      <c r="B63" s="75"/>
      <c r="C63" s="76"/>
      <c r="D63" s="147"/>
      <c r="E63" s="147"/>
      <c r="F63" s="147"/>
      <c r="G63" s="75"/>
      <c r="H63" s="75"/>
      <c r="I63" s="76"/>
      <c r="J63" s="157"/>
      <c r="K63" s="113"/>
      <c r="L63" s="111"/>
      <c r="M63" s="77"/>
      <c r="N63" s="77"/>
      <c r="O63" s="75"/>
    </row>
    <row r="64" spans="1:15" x14ac:dyDescent="0.25">
      <c r="A64" s="104"/>
      <c r="B64" s="145"/>
      <c r="C64" s="143"/>
      <c r="D64" s="148"/>
      <c r="E64" s="145"/>
      <c r="F64" s="145"/>
      <c r="G64" s="145"/>
      <c r="H64" s="145"/>
      <c r="I64" s="76"/>
      <c r="J64" s="77" t="str">
        <f>'B'' IDA'!L87</f>
        <v>Benteng, 31 Desember 2025</v>
      </c>
      <c r="K64" s="76"/>
      <c r="L64" s="111"/>
      <c r="M64" s="77"/>
      <c r="N64" s="153"/>
      <c r="O64" s="75"/>
    </row>
    <row r="65" spans="1:15" x14ac:dyDescent="0.25">
      <c r="A65" s="104"/>
      <c r="B65" s="146"/>
      <c r="C65" s="143"/>
      <c r="D65" s="183"/>
      <c r="E65" s="149"/>
      <c r="F65" s="145"/>
      <c r="G65" s="145"/>
      <c r="H65" s="111"/>
      <c r="I65" s="77" t="s">
        <v>76</v>
      </c>
      <c r="J65" s="76"/>
      <c r="K65" s="111"/>
      <c r="L65" s="77"/>
      <c r="M65" s="153"/>
      <c r="N65" s="75"/>
      <c r="O65" s="75"/>
    </row>
    <row r="66" spans="1:15" x14ac:dyDescent="0.25">
      <c r="A66" s="75"/>
      <c r="B66" s="146"/>
      <c r="C66" s="143"/>
      <c r="D66" s="183"/>
      <c r="E66" s="149"/>
      <c r="F66" s="150"/>
      <c r="G66" s="145"/>
      <c r="H66" s="76"/>
      <c r="I66" s="77"/>
      <c r="J66" s="76"/>
      <c r="K66" s="111"/>
      <c r="L66" s="77"/>
      <c r="M66" s="153"/>
      <c r="N66" s="75"/>
      <c r="O66" s="75"/>
    </row>
    <row r="67" spans="1:15" x14ac:dyDescent="0.25">
      <c r="A67" s="75"/>
      <c r="B67" s="146"/>
      <c r="C67" s="143"/>
      <c r="D67" s="183"/>
      <c r="E67" s="149"/>
      <c r="F67" s="150"/>
      <c r="G67" s="145"/>
      <c r="H67" s="76"/>
      <c r="I67" s="77"/>
      <c r="J67" s="76"/>
      <c r="K67" s="111"/>
      <c r="L67" s="77"/>
      <c r="M67" s="153"/>
      <c r="N67" s="75"/>
      <c r="O67" s="75"/>
    </row>
    <row r="68" spans="1:15" x14ac:dyDescent="0.25">
      <c r="A68" s="104"/>
      <c r="B68" s="146"/>
      <c r="C68" s="143"/>
      <c r="D68" s="183"/>
      <c r="E68" s="151"/>
      <c r="F68" s="145"/>
      <c r="G68" s="145"/>
      <c r="H68" s="76"/>
      <c r="I68" s="77"/>
      <c r="J68" s="76"/>
      <c r="K68" s="111"/>
      <c r="L68" s="77"/>
      <c r="M68" s="153"/>
      <c r="N68" s="75"/>
      <c r="O68" s="75"/>
    </row>
    <row r="69" spans="1:15" x14ac:dyDescent="0.25">
      <c r="A69" s="105"/>
      <c r="B69" s="146"/>
      <c r="C69" s="143"/>
      <c r="D69" s="148" t="s">
        <v>169</v>
      </c>
      <c r="E69" s="152"/>
      <c r="F69" s="145"/>
      <c r="G69" s="145"/>
      <c r="H69" s="76"/>
      <c r="I69" s="106" t="s">
        <v>199</v>
      </c>
      <c r="J69" s="76"/>
      <c r="K69" s="174"/>
      <c r="L69" s="106"/>
      <c r="M69" s="153"/>
      <c r="N69" s="77"/>
      <c r="O69" s="75"/>
    </row>
    <row r="70" spans="1:15" x14ac:dyDescent="0.25">
      <c r="A70" s="105"/>
      <c r="B70" s="145"/>
      <c r="C70" s="143"/>
      <c r="D70" s="148"/>
      <c r="E70" s="152"/>
      <c r="F70" s="145"/>
      <c r="G70" s="145"/>
      <c r="H70" s="76"/>
      <c r="I70" s="158" t="s">
        <v>200</v>
      </c>
      <c r="J70" s="76"/>
      <c r="K70" s="111"/>
      <c r="L70" s="77"/>
      <c r="M70" s="153"/>
      <c r="N70" s="75"/>
      <c r="O70" s="75"/>
    </row>
    <row r="71" spans="1:15" x14ac:dyDescent="0.25">
      <c r="A71" s="105"/>
      <c r="B71" s="218"/>
      <c r="C71" s="76"/>
      <c r="D71" s="144"/>
      <c r="E71" s="145"/>
      <c r="F71" s="145"/>
      <c r="G71" s="145"/>
      <c r="H71" s="76"/>
      <c r="I71" s="159" t="s">
        <v>201</v>
      </c>
      <c r="J71" s="76"/>
      <c r="K71" s="111"/>
      <c r="L71" s="77"/>
      <c r="M71" s="154"/>
      <c r="N71" s="75"/>
      <c r="O71" s="75"/>
    </row>
    <row r="72" spans="1:15" x14ac:dyDescent="0.25">
      <c r="A72" s="105"/>
      <c r="B72" s="75"/>
      <c r="C72" s="76"/>
      <c r="D72" s="75"/>
      <c r="E72" s="75"/>
      <c r="F72" s="75"/>
      <c r="G72" s="75"/>
      <c r="H72" s="75"/>
      <c r="I72" s="76"/>
      <c r="J72" s="157"/>
      <c r="K72" s="113"/>
      <c r="L72" s="260"/>
      <c r="M72" s="77"/>
      <c r="N72" s="77"/>
      <c r="O72" s="75"/>
    </row>
  </sheetData>
  <mergeCells count="22">
    <mergeCell ref="A1:O1"/>
    <mergeCell ref="A2:O2"/>
    <mergeCell ref="A3:O3"/>
    <mergeCell ref="A7:A10"/>
    <mergeCell ref="B7:B10"/>
    <mergeCell ref="C7:D10"/>
    <mergeCell ref="E7:E10"/>
    <mergeCell ref="F7:F10"/>
    <mergeCell ref="G7:H8"/>
    <mergeCell ref="I7:K8"/>
    <mergeCell ref="M7:M10"/>
    <mergeCell ref="N7:N10"/>
    <mergeCell ref="O7:O10"/>
    <mergeCell ref="G9:G10"/>
    <mergeCell ref="H9:H10"/>
    <mergeCell ref="I9:I10"/>
    <mergeCell ref="B62:D62"/>
    <mergeCell ref="L7:L10"/>
    <mergeCell ref="J9:J10"/>
    <mergeCell ref="K9:K10"/>
    <mergeCell ref="C11:D11"/>
    <mergeCell ref="B41:B4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6DFE-1BC1-4907-9817-5ADE29C10B90}">
  <dimension ref="A1"/>
  <sheetViews>
    <sheetView topLeftCell="A7" workbookViewId="0"/>
  </sheetViews>
  <sheetFormatPr defaultRowHeight="12.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23"/>
  </sheetPr>
  <dimension ref="A1:O96"/>
  <sheetViews>
    <sheetView view="pageBreakPreview" topLeftCell="A47" zoomScaleNormal="90" zoomScaleSheetLayoutView="100" workbookViewId="0">
      <selection activeCell="I76" sqref="I76"/>
    </sheetView>
  </sheetViews>
  <sheetFormatPr defaultColWidth="9.1796875" defaultRowHeight="10" x14ac:dyDescent="0.2"/>
  <cols>
    <col min="1" max="1" width="3.54296875" style="75" customWidth="1"/>
    <col min="2" max="2" width="28.26953125" style="75" customWidth="1"/>
    <col min="3" max="3" width="2.81640625" style="76" customWidth="1"/>
    <col min="4" max="4" width="47.26953125" style="75" customWidth="1"/>
    <col min="5" max="5" width="11.453125" style="75" customWidth="1"/>
    <col min="6" max="6" width="8.36328125" style="75" customWidth="1"/>
    <col min="7" max="7" width="7.54296875" style="75" customWidth="1"/>
    <col min="8" max="8" width="8.7265625" style="75" customWidth="1"/>
    <col min="9" max="9" width="6.54296875" style="76" customWidth="1"/>
    <col min="10" max="10" width="11.453125" style="157" customWidth="1"/>
    <col min="11" max="11" width="6.54296875" style="76" customWidth="1"/>
    <col min="12" max="12" width="11.453125" style="172" customWidth="1"/>
    <col min="13" max="13" width="9.54296875" style="75" customWidth="1"/>
    <col min="14" max="14" width="10.7265625" style="75" customWidth="1"/>
    <col min="15" max="15" width="7.7265625" style="75" customWidth="1"/>
    <col min="16" max="16384" width="9.1796875" style="75"/>
  </cols>
  <sheetData>
    <row r="1" spans="1:15" ht="12" customHeight="1" x14ac:dyDescent="0.25">
      <c r="A1" s="421" t="s">
        <v>169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</row>
    <row r="2" spans="1:15" ht="12" customHeight="1" x14ac:dyDescent="0.25">
      <c r="A2" s="421" t="s">
        <v>24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</row>
    <row r="3" spans="1:15" ht="12" customHeight="1" x14ac:dyDescent="0.25">
      <c r="A3" s="421" t="s">
        <v>202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</row>
    <row r="4" spans="1:15" ht="12" customHeight="1" x14ac:dyDescent="0.25">
      <c r="A4" s="77" t="s">
        <v>77</v>
      </c>
      <c r="B4" s="77"/>
      <c r="C4" s="113"/>
      <c r="D4" s="77"/>
      <c r="E4" s="77"/>
      <c r="F4" s="77"/>
    </row>
    <row r="5" spans="1:15" ht="12" customHeight="1" x14ac:dyDescent="0.25">
      <c r="A5" s="77" t="s">
        <v>48</v>
      </c>
      <c r="B5" s="77"/>
      <c r="C5" s="113"/>
      <c r="L5" s="176" t="str">
        <f>'B'' IDA'!M8</f>
        <v>Keadaan  Desember  2025</v>
      </c>
    </row>
    <row r="6" spans="1:15" ht="3" customHeight="1" x14ac:dyDescent="0.25">
      <c r="A6" s="77"/>
      <c r="B6" s="77"/>
      <c r="C6" s="113"/>
      <c r="L6" s="111"/>
    </row>
    <row r="7" spans="1:15" ht="12" customHeight="1" x14ac:dyDescent="0.2">
      <c r="A7" s="413" t="s">
        <v>0</v>
      </c>
      <c r="B7" s="413" t="s">
        <v>1</v>
      </c>
      <c r="C7" s="422" t="s">
        <v>2</v>
      </c>
      <c r="D7" s="423"/>
      <c r="E7" s="413" t="s">
        <v>40</v>
      </c>
      <c r="F7" s="413" t="s">
        <v>23</v>
      </c>
      <c r="G7" s="413" t="s">
        <v>28</v>
      </c>
      <c r="H7" s="413"/>
      <c r="I7" s="422" t="s">
        <v>27</v>
      </c>
      <c r="J7" s="428"/>
      <c r="K7" s="423"/>
      <c r="L7" s="413" t="s">
        <v>4</v>
      </c>
      <c r="M7" s="413" t="s">
        <v>5</v>
      </c>
      <c r="N7" s="413" t="s">
        <v>6</v>
      </c>
      <c r="O7" s="413" t="s">
        <v>7</v>
      </c>
    </row>
    <row r="8" spans="1:15" ht="12" customHeight="1" x14ac:dyDescent="0.2">
      <c r="A8" s="414"/>
      <c r="B8" s="414"/>
      <c r="C8" s="424"/>
      <c r="D8" s="425"/>
      <c r="E8" s="414"/>
      <c r="F8" s="414"/>
      <c r="G8" s="414"/>
      <c r="H8" s="414"/>
      <c r="I8" s="426"/>
      <c r="J8" s="429"/>
      <c r="K8" s="427"/>
      <c r="L8" s="414"/>
      <c r="M8" s="414"/>
      <c r="N8" s="414"/>
      <c r="O8" s="414"/>
    </row>
    <row r="9" spans="1:15" ht="12" customHeight="1" x14ac:dyDescent="0.2">
      <c r="A9" s="414"/>
      <c r="B9" s="414"/>
      <c r="C9" s="424"/>
      <c r="D9" s="425"/>
      <c r="E9" s="414"/>
      <c r="F9" s="414"/>
      <c r="G9" s="413" t="s">
        <v>8</v>
      </c>
      <c r="H9" s="413" t="s">
        <v>29</v>
      </c>
      <c r="I9" s="413" t="s">
        <v>8</v>
      </c>
      <c r="J9" s="415" t="s">
        <v>9</v>
      </c>
      <c r="K9" s="413" t="s">
        <v>10</v>
      </c>
      <c r="L9" s="414"/>
      <c r="M9" s="414"/>
      <c r="N9" s="414"/>
      <c r="O9" s="414"/>
    </row>
    <row r="10" spans="1:15" ht="12" customHeight="1" x14ac:dyDescent="0.2">
      <c r="A10" s="414"/>
      <c r="B10" s="414"/>
      <c r="C10" s="426"/>
      <c r="D10" s="427"/>
      <c r="E10" s="414"/>
      <c r="F10" s="414"/>
      <c r="G10" s="414"/>
      <c r="H10" s="414"/>
      <c r="I10" s="414"/>
      <c r="J10" s="416"/>
      <c r="K10" s="414"/>
      <c r="L10" s="414"/>
      <c r="M10" s="414"/>
      <c r="N10" s="414"/>
      <c r="O10" s="414"/>
    </row>
    <row r="11" spans="1:15" ht="12" customHeight="1" x14ac:dyDescent="0.2">
      <c r="A11" s="78">
        <v>1</v>
      </c>
      <c r="B11" s="78">
        <v>2</v>
      </c>
      <c r="C11" s="417">
        <v>3</v>
      </c>
      <c r="D11" s="418"/>
      <c r="E11" s="78">
        <v>4</v>
      </c>
      <c r="F11" s="78">
        <v>5</v>
      </c>
      <c r="G11" s="78">
        <v>6</v>
      </c>
      <c r="H11" s="78">
        <v>7</v>
      </c>
      <c r="I11" s="78">
        <v>8</v>
      </c>
      <c r="J11" s="78">
        <v>9</v>
      </c>
      <c r="K11" s="78">
        <v>10</v>
      </c>
      <c r="L11" s="78">
        <v>11</v>
      </c>
      <c r="M11" s="78">
        <v>12</v>
      </c>
      <c r="N11" s="78">
        <v>13</v>
      </c>
      <c r="O11" s="78">
        <v>14</v>
      </c>
    </row>
    <row r="12" spans="1:15" ht="6" customHeight="1" x14ac:dyDescent="0.25">
      <c r="A12" s="79"/>
      <c r="B12" s="79"/>
      <c r="C12" s="80"/>
      <c r="D12" s="81"/>
      <c r="E12" s="79"/>
      <c r="F12" s="79"/>
      <c r="G12" s="79"/>
      <c r="H12" s="79"/>
      <c r="I12" s="79"/>
      <c r="J12" s="82"/>
      <c r="K12" s="79"/>
      <c r="L12" s="173"/>
      <c r="M12" s="79"/>
      <c r="N12" s="79"/>
      <c r="O12" s="79"/>
    </row>
    <row r="13" spans="1:15" s="77" customFormat="1" ht="12" customHeight="1" x14ac:dyDescent="0.25">
      <c r="A13" s="83">
        <v>1</v>
      </c>
      <c r="B13" s="84" t="str">
        <f>'B'' IDA'!L62</f>
        <v>NURWAHIDA, S.Sos</v>
      </c>
      <c r="C13" s="85"/>
      <c r="D13" s="86" t="s">
        <v>220</v>
      </c>
      <c r="E13" s="87">
        <f>SUM(E14:E27)</f>
        <v>634966350</v>
      </c>
      <c r="F13" s="109">
        <f>SUM(F14:F29)</f>
        <v>11.127259928254285</v>
      </c>
      <c r="G13" s="177"/>
      <c r="H13" s="177"/>
      <c r="I13" s="109">
        <f>SUM(I14:I29)</f>
        <v>11.127259928254285</v>
      </c>
      <c r="J13" s="87">
        <f>SUM(J14:J29)</f>
        <v>616170644</v>
      </c>
      <c r="K13" s="244">
        <f>SUM(K14:K29)</f>
        <v>10.824806290862536</v>
      </c>
      <c r="L13" s="87">
        <f>SUM(L14:L29)</f>
        <v>18795706</v>
      </c>
      <c r="M13" s="84"/>
      <c r="N13" s="107"/>
      <c r="O13" s="84"/>
    </row>
    <row r="14" spans="1:15" ht="12" customHeight="1" x14ac:dyDescent="0.2">
      <c r="A14" s="88"/>
      <c r="B14" s="89" t="str">
        <f>'B'' IDA'!L63</f>
        <v>NIP. 19761231 200701 2 040</v>
      </c>
      <c r="C14" s="90">
        <v>1</v>
      </c>
      <c r="D14" s="91" t="str">
        <f>'B'' IDA'!C6</f>
        <v>Penatausahaan Barang Milik Daerah pada SKPD</v>
      </c>
      <c r="E14" s="200">
        <f>'B'' IDA'!G25</f>
        <v>10821600</v>
      </c>
      <c r="F14" s="93">
        <f>E14/E72*100</f>
        <v>0.18963958647508891</v>
      </c>
      <c r="G14" s="193">
        <f>'B'' IDA'!M25</f>
        <v>100</v>
      </c>
      <c r="H14" s="93">
        <f t="shared" ref="H14:H26" si="0">J14/E14*100</f>
        <v>95.478755452058849</v>
      </c>
      <c r="I14" s="164">
        <f t="shared" ref="I14:I27" si="1">F14*G14/100</f>
        <v>0.18963958647508894</v>
      </c>
      <c r="J14" s="92">
        <f>'B'' IDA'!N25</f>
        <v>10332329</v>
      </c>
      <c r="K14" s="164">
        <f t="shared" ref="K14:K20" si="2">F14*H14/100</f>
        <v>0.18106551701084581</v>
      </c>
      <c r="L14" s="92">
        <f t="shared" ref="L14:L23" si="3">E14-J14</f>
        <v>489271</v>
      </c>
      <c r="M14" s="199"/>
      <c r="N14" s="108"/>
      <c r="O14" s="89"/>
    </row>
    <row r="15" spans="1:15" ht="12" customHeight="1" x14ac:dyDescent="0.2">
      <c r="A15" s="88"/>
      <c r="B15" s="89"/>
      <c r="C15" s="90">
        <v>2</v>
      </c>
      <c r="D15" s="91" t="str">
        <f>'B'' IDA'!C37</f>
        <v>Pendataan dan Pengolahan Administrasi Kepegawaian</v>
      </c>
      <c r="E15" s="200">
        <f>'B'' IDA'!G53</f>
        <v>8420100</v>
      </c>
      <c r="F15" s="93">
        <f>E15/E72*100</f>
        <v>0.14755528591695277</v>
      </c>
      <c r="G15" s="193">
        <f>'B'' IDA'!M53</f>
        <v>100</v>
      </c>
      <c r="H15" s="93">
        <f t="shared" si="0"/>
        <v>78.890357596703126</v>
      </c>
      <c r="I15" s="164">
        <f t="shared" si="1"/>
        <v>0.14755528591695277</v>
      </c>
      <c r="J15" s="92">
        <f>'B'' IDA'!N53</f>
        <v>6642647</v>
      </c>
      <c r="K15" s="164">
        <f t="shared" si="2"/>
        <v>0.11640689271272177</v>
      </c>
      <c r="L15" s="92">
        <f t="shared" si="3"/>
        <v>1777453</v>
      </c>
      <c r="M15" s="199"/>
      <c r="N15" s="89"/>
      <c r="O15" s="89"/>
    </row>
    <row r="16" spans="1:15" ht="12" customHeight="1" x14ac:dyDescent="0.2">
      <c r="A16" s="88"/>
      <c r="B16" s="89"/>
      <c r="C16" s="90">
        <v>3</v>
      </c>
      <c r="D16" s="91" t="str">
        <f>'B'' IDA'!C68</f>
        <v xml:space="preserve">Penyediaan  Komponen Instalasi Listrik /Penerangan Bangunan Kantor </v>
      </c>
      <c r="E16" s="270">
        <f>'B'' IDA'!G84</f>
        <v>6238400</v>
      </c>
      <c r="F16" s="93">
        <f>E16/E72*100</f>
        <v>0.10932279850171828</v>
      </c>
      <c r="G16" s="193">
        <f>'B'' IDA'!M84</f>
        <v>100</v>
      </c>
      <c r="H16" s="93">
        <f>J16/E16*100</f>
        <v>96.273050782251858</v>
      </c>
      <c r="I16" s="164">
        <f t="shared" si="1"/>
        <v>0.10932279850171828</v>
      </c>
      <c r="J16" s="92">
        <f>'B'' IDA'!N84</f>
        <v>6005898</v>
      </c>
      <c r="K16" s="164">
        <f t="shared" si="2"/>
        <v>0.10524839331813811</v>
      </c>
      <c r="L16" s="92">
        <f t="shared" si="3"/>
        <v>232502</v>
      </c>
      <c r="M16" s="89"/>
      <c r="N16" s="89"/>
      <c r="O16" s="89"/>
    </row>
    <row r="17" spans="1:15" ht="12" customHeight="1" x14ac:dyDescent="0.2">
      <c r="A17" s="88"/>
      <c r="B17" s="89"/>
      <c r="C17" s="90">
        <v>4</v>
      </c>
      <c r="D17" s="91" t="str">
        <f>'B'' IDA'!C99</f>
        <v xml:space="preserve">Penyediaan Barang Cetakan dan Penggandaan </v>
      </c>
      <c r="E17" s="270">
        <f>'B'' IDA'!G115</f>
        <v>9334600</v>
      </c>
      <c r="F17" s="93">
        <f>E17/E72*100</f>
        <v>0.16358114178221012</v>
      </c>
      <c r="G17" s="193">
        <f>'B'' IDA'!M115</f>
        <v>100</v>
      </c>
      <c r="H17" s="93">
        <f t="shared" si="0"/>
        <v>88.053092794549315</v>
      </c>
      <c r="I17" s="164">
        <f t="shared" si="1"/>
        <v>0.16358114178221012</v>
      </c>
      <c r="J17" s="92">
        <f>'B'' IDA'!N115</f>
        <v>8219404</v>
      </c>
      <c r="K17" s="164">
        <f t="shared" si="2"/>
        <v>0.14403825456787275</v>
      </c>
      <c r="L17" s="92">
        <f t="shared" si="3"/>
        <v>1115196</v>
      </c>
      <c r="M17" s="199"/>
      <c r="N17" s="89"/>
      <c r="O17" s="89"/>
    </row>
    <row r="18" spans="1:15" ht="12" customHeight="1" x14ac:dyDescent="0.2">
      <c r="A18" s="88"/>
      <c r="B18" s="89"/>
      <c r="C18" s="90">
        <v>5</v>
      </c>
      <c r="D18" s="91" t="str">
        <f>'B'' IDA'!C135</f>
        <v>Penyediaan Bahan Bacaan dan Peraturan Perundang- undangan</v>
      </c>
      <c r="E18" s="270">
        <f>'B'' IDA'!G151</f>
        <v>2380000</v>
      </c>
      <c r="F18" s="93">
        <f>E18/E72*100</f>
        <v>4.1707530846705809E-2</v>
      </c>
      <c r="G18" s="193">
        <f>'B'' IDA'!M151</f>
        <v>100</v>
      </c>
      <c r="H18" s="93">
        <f t="shared" si="0"/>
        <v>100</v>
      </c>
      <c r="I18" s="164">
        <f t="shared" si="1"/>
        <v>4.1707530846705809E-2</v>
      </c>
      <c r="J18" s="92">
        <f>'B'' IDA'!N151</f>
        <v>2380000</v>
      </c>
      <c r="K18" s="164">
        <f t="shared" si="2"/>
        <v>4.1707530846705809E-2</v>
      </c>
      <c r="L18" s="92">
        <f t="shared" si="3"/>
        <v>0</v>
      </c>
      <c r="M18" s="199"/>
      <c r="N18" s="89"/>
      <c r="O18" s="89"/>
    </row>
    <row r="19" spans="1:15" ht="12" customHeight="1" x14ac:dyDescent="0.2">
      <c r="A19" s="88"/>
      <c r="B19" s="89"/>
      <c r="C19" s="90">
        <v>6</v>
      </c>
      <c r="D19" s="91" t="str">
        <f>'B'' IDA'!C172</f>
        <v>Penyediaan Jasa Peralatan dan Perlengkapan Kantor</v>
      </c>
      <c r="E19" s="270">
        <f>'B'' IDA'!G183</f>
        <v>4350000</v>
      </c>
      <c r="F19" s="93">
        <f>E19/E72*100</f>
        <v>7.6230150917298428E-2</v>
      </c>
      <c r="G19" s="193">
        <f>'B'' IDA'!M183</f>
        <v>99.999999999999986</v>
      </c>
      <c r="H19" s="93">
        <f t="shared" si="0"/>
        <v>99.425287356321832</v>
      </c>
      <c r="I19" s="164">
        <f t="shared" si="1"/>
        <v>7.6230150917298414E-2</v>
      </c>
      <c r="J19" s="92">
        <f>'B'' IDA'!N183</f>
        <v>4325000</v>
      </c>
      <c r="K19" s="164">
        <f t="shared" si="2"/>
        <v>7.5792046601681762E-2</v>
      </c>
      <c r="L19" s="92">
        <f t="shared" si="3"/>
        <v>25000</v>
      </c>
      <c r="M19" s="199"/>
      <c r="N19" s="89"/>
      <c r="O19" s="89"/>
    </row>
    <row r="20" spans="1:15" ht="12" customHeight="1" x14ac:dyDescent="0.2">
      <c r="A20" s="88"/>
      <c r="B20" s="89"/>
      <c r="C20" s="90">
        <v>7</v>
      </c>
      <c r="D20" s="91" t="str">
        <f>'B'' IDA'!C209</f>
        <v>Penyelenggaraan Rapat Koordinasi dan Konsultasi SKPD</v>
      </c>
      <c r="E20" s="270">
        <f>'B'' IDA'!G223</f>
        <v>153794000</v>
      </c>
      <c r="F20" s="93">
        <f>E20/E72*100</f>
        <v>2.6951126046379299</v>
      </c>
      <c r="G20" s="193">
        <f>'B'' IDA'!M223</f>
        <v>100</v>
      </c>
      <c r="H20" s="93">
        <f t="shared" si="0"/>
        <v>99.993328738442329</v>
      </c>
      <c r="I20" s="164">
        <f t="shared" si="1"/>
        <v>2.6951126046379299</v>
      </c>
      <c r="J20" s="92">
        <f>'B'' IDA'!N223</f>
        <v>153783740</v>
      </c>
      <c r="K20" s="164">
        <f t="shared" si="2"/>
        <v>2.694932806626801</v>
      </c>
      <c r="L20" s="92">
        <f t="shared" si="3"/>
        <v>10260</v>
      </c>
      <c r="M20" s="199"/>
      <c r="N20" s="89"/>
      <c r="O20" s="89"/>
    </row>
    <row r="21" spans="1:15" ht="12" customHeight="1" x14ac:dyDescent="0.2">
      <c r="A21" s="88"/>
      <c r="B21" s="89"/>
      <c r="C21" s="90">
        <v>8</v>
      </c>
      <c r="D21" s="196" t="str">
        <f>'B'' IDA'!C241</f>
        <v>Penyediaan Jasa Surat Menyurat</v>
      </c>
      <c r="E21" s="270">
        <f>'B'' IDA'!G256</f>
        <v>13679200</v>
      </c>
      <c r="F21" s="93">
        <f>E21/E72*100</f>
        <v>0.23971666216733534</v>
      </c>
      <c r="G21" s="193">
        <f>'B'' IDA'!M256</f>
        <v>100</v>
      </c>
      <c r="H21" s="93">
        <f t="shared" si="0"/>
        <v>84.71436195099129</v>
      </c>
      <c r="I21" s="164">
        <f t="shared" si="1"/>
        <v>0.23971666216733534</v>
      </c>
      <c r="J21" s="96">
        <f>'B'' IDA'!N256</f>
        <v>11588247</v>
      </c>
      <c r="K21" s="164">
        <v>0.23</v>
      </c>
      <c r="L21" s="92">
        <f t="shared" si="3"/>
        <v>2090953</v>
      </c>
      <c r="M21" s="199"/>
      <c r="N21" s="89"/>
      <c r="O21" s="89"/>
    </row>
    <row r="22" spans="1:15" ht="12" customHeight="1" x14ac:dyDescent="0.2">
      <c r="A22" s="88"/>
      <c r="B22" s="89"/>
      <c r="C22" s="90">
        <v>9</v>
      </c>
      <c r="D22" s="282" t="str">
        <f>'B'' IDA'!C274</f>
        <v>Penyediaan Jasa Komunikasi Sumber Daya Air dan Listrik</v>
      </c>
      <c r="E22" s="283">
        <f>'B'' IDA'!G290</f>
        <v>78353450</v>
      </c>
      <c r="F22" s="93">
        <f>E22/E72*100</f>
        <v>1.3730793835381603</v>
      </c>
      <c r="G22" s="193">
        <f>'B'' IDA'!M290</f>
        <v>100</v>
      </c>
      <c r="H22" s="93">
        <f t="shared" si="0"/>
        <v>88.770606782470978</v>
      </c>
      <c r="I22" s="164">
        <f t="shared" si="1"/>
        <v>1.3730793835381605</v>
      </c>
      <c r="J22" s="96">
        <f>'B'' IDA'!N290</f>
        <v>69554833</v>
      </c>
      <c r="K22" s="164">
        <f t="shared" ref="K22:K27" si="4">F22*H22/100</f>
        <v>1.2188909003718367</v>
      </c>
      <c r="L22" s="92">
        <f t="shared" si="3"/>
        <v>8798617</v>
      </c>
      <c r="M22" s="199"/>
      <c r="N22" s="89"/>
      <c r="O22" s="89"/>
    </row>
    <row r="23" spans="1:15" ht="12" customHeight="1" x14ac:dyDescent="0.2">
      <c r="A23" s="88"/>
      <c r="B23" s="89"/>
      <c r="C23" s="90">
        <v>10</v>
      </c>
      <c r="D23" s="282" t="str">
        <f>'B'' IDA'!C310</f>
        <v>Penyediaan Jasa Pemeliharaan ,Biaya Pemeliharaan ,Pajak dan Perizinan Kendaraan Dinas</v>
      </c>
      <c r="E23" s="287">
        <f>'B'' IDA'!G327</f>
        <v>95540000</v>
      </c>
      <c r="F23" s="93">
        <f>E23/E72*100</f>
        <v>1.6742594525606189</v>
      </c>
      <c r="G23" s="193">
        <f>'B'' IDA'!M327</f>
        <v>100</v>
      </c>
      <c r="H23" s="93">
        <f t="shared" si="0"/>
        <v>96.789456772032651</v>
      </c>
      <c r="I23" s="164">
        <f t="shared" si="1"/>
        <v>1.6742594525606187</v>
      </c>
      <c r="J23" s="96">
        <f>'B'' IDA'!N327</f>
        <v>92472647</v>
      </c>
      <c r="K23" s="164">
        <f t="shared" si="4"/>
        <v>1.6205066290878307</v>
      </c>
      <c r="L23" s="92">
        <f t="shared" si="3"/>
        <v>3067353</v>
      </c>
      <c r="M23" s="199"/>
      <c r="N23" s="89"/>
      <c r="O23" s="89"/>
    </row>
    <row r="24" spans="1:15" ht="12" customHeight="1" x14ac:dyDescent="0.3">
      <c r="A24" s="88"/>
      <c r="B24" s="6"/>
      <c r="C24" s="142">
        <v>11</v>
      </c>
      <c r="D24" s="145" t="s">
        <v>165</v>
      </c>
      <c r="E24" s="288">
        <f>'B'' IDA'!G362</f>
        <v>92545000</v>
      </c>
      <c r="F24" s="286">
        <f>E24/E72*100</f>
        <v>1.6217745555497436</v>
      </c>
      <c r="G24" s="193">
        <f>'B'' IDA'!M362</f>
        <v>100</v>
      </c>
      <c r="H24" s="193">
        <f>'B'' IDA'!O362</f>
        <v>98.806957696255878</v>
      </c>
      <c r="I24" s="164">
        <f t="shared" si="1"/>
        <v>1.6217745555497436</v>
      </c>
      <c r="J24" s="96">
        <f>'B'' IDA'!N362</f>
        <v>91440899</v>
      </c>
      <c r="K24" s="164">
        <f t="shared" si="4"/>
        <v>1.6024260990306769</v>
      </c>
      <c r="L24" s="92">
        <f>E24-J24</f>
        <v>1104101</v>
      </c>
      <c r="M24" s="199"/>
      <c r="N24" s="89"/>
      <c r="O24" s="89"/>
    </row>
    <row r="25" spans="1:15" ht="12" customHeight="1" x14ac:dyDescent="0.2">
      <c r="A25" s="88"/>
      <c r="B25" s="89"/>
      <c r="C25" s="281">
        <v>12</v>
      </c>
      <c r="D25" s="145" t="s">
        <v>126</v>
      </c>
      <c r="E25" s="285">
        <f>'B'' IDA'!G395</f>
        <v>115000000</v>
      </c>
      <c r="F25" s="286">
        <f>E25/E72*100</f>
        <v>2.0152798518366253</v>
      </c>
      <c r="G25" s="193">
        <f>'B'' IDA'!M395</f>
        <v>99.999999999999986</v>
      </c>
      <c r="H25" s="93">
        <f t="shared" si="0"/>
        <v>99.926086956521743</v>
      </c>
      <c r="I25" s="164">
        <f t="shared" si="1"/>
        <v>2.0152798518366253</v>
      </c>
      <c r="J25" s="96">
        <f>'B'' IDA'!N395</f>
        <v>114915000</v>
      </c>
      <c r="K25" s="164">
        <f t="shared" si="4"/>
        <v>2.0137902971635286</v>
      </c>
      <c r="L25" s="92">
        <f>E25-J25</f>
        <v>85000</v>
      </c>
      <c r="M25" s="199"/>
      <c r="N25" s="89"/>
      <c r="O25" s="89"/>
    </row>
    <row r="26" spans="1:15" ht="12" customHeight="1" x14ac:dyDescent="0.2">
      <c r="A26" s="88"/>
      <c r="B26" s="89"/>
      <c r="C26" s="281">
        <v>13</v>
      </c>
      <c r="D26" s="145" t="str">
        <f>'B'' IDA'!C420</f>
        <v>Pemeliharaan /Rehabilitasi  sarana dan Prasarana Gedung Kantor atau bangunan Lainnya</v>
      </c>
      <c r="E26" s="285">
        <v>35150000</v>
      </c>
      <c r="F26" s="286">
        <f>E26/E72*100</f>
        <v>0.6159746677570207</v>
      </c>
      <c r="G26" s="193">
        <f>'B'' IDA'!M435</f>
        <v>100</v>
      </c>
      <c r="H26" s="93">
        <f t="shared" si="0"/>
        <v>100</v>
      </c>
      <c r="I26" s="164">
        <f t="shared" si="1"/>
        <v>0.6159746677570207</v>
      </c>
      <c r="J26" s="96">
        <f>'B'' IDA'!N435</f>
        <v>35150000</v>
      </c>
      <c r="K26" s="164">
        <f t="shared" si="4"/>
        <v>0.6159746677570207</v>
      </c>
      <c r="L26" s="92">
        <f>E26-J26</f>
        <v>0</v>
      </c>
      <c r="M26" s="199"/>
      <c r="N26" s="89"/>
      <c r="O26" s="89"/>
    </row>
    <row r="27" spans="1:15" ht="12" customHeight="1" x14ac:dyDescent="0.2">
      <c r="A27" s="88"/>
      <c r="B27" s="89"/>
      <c r="C27" s="280">
        <v>14</v>
      </c>
      <c r="D27" s="145" t="s">
        <v>212</v>
      </c>
      <c r="E27" s="285">
        <f>'B'' IDA'!G471</f>
        <v>9360000</v>
      </c>
      <c r="F27" s="93">
        <f>E27/E72*100</f>
        <v>0.16402625576687663</v>
      </c>
      <c r="G27" s="193">
        <f>'B'' IDA'!M471</f>
        <v>100</v>
      </c>
      <c r="H27" s="93">
        <f>J27/E27*100</f>
        <v>100</v>
      </c>
      <c r="I27" s="164">
        <f t="shared" si="1"/>
        <v>0.16402625576687663</v>
      </c>
      <c r="J27" s="96">
        <f>'B'' IDA'!N471</f>
        <v>9360000</v>
      </c>
      <c r="K27" s="164">
        <f t="shared" si="4"/>
        <v>0.16402625576687663</v>
      </c>
      <c r="L27" s="92">
        <f>E27-J27</f>
        <v>0</v>
      </c>
      <c r="M27" s="199"/>
      <c r="N27" s="89"/>
      <c r="O27" s="89"/>
    </row>
    <row r="28" spans="1:15" ht="12" customHeight="1" x14ac:dyDescent="0.3">
      <c r="A28" s="88"/>
      <c r="B28" s="89"/>
      <c r="C28" s="90"/>
      <c r="D28" s="6"/>
      <c r="E28" s="284"/>
      <c r="F28" s="93"/>
      <c r="G28" s="193"/>
      <c r="H28" s="93"/>
      <c r="I28" s="164"/>
      <c r="J28" s="96"/>
      <c r="K28" s="164"/>
      <c r="L28" s="92"/>
      <c r="M28" s="199"/>
      <c r="N28" s="89"/>
      <c r="O28" s="89"/>
    </row>
    <row r="29" spans="1:15" ht="12" customHeight="1" x14ac:dyDescent="0.2">
      <c r="A29" s="88"/>
      <c r="B29" s="89"/>
      <c r="C29" s="90"/>
      <c r="D29" s="196"/>
      <c r="E29" s="270"/>
      <c r="F29" s="93"/>
      <c r="G29" s="193"/>
      <c r="H29" s="93"/>
      <c r="I29" s="164"/>
      <c r="J29" s="96"/>
      <c r="K29" s="164"/>
      <c r="L29" s="92"/>
      <c r="M29" s="199"/>
      <c r="N29" s="89"/>
      <c r="O29" s="89"/>
    </row>
    <row r="30" spans="1:15" ht="6" customHeight="1" x14ac:dyDescent="0.2">
      <c r="A30" s="88"/>
      <c r="B30" s="89"/>
      <c r="C30" s="90"/>
      <c r="D30" s="91"/>
      <c r="E30" s="92"/>
      <c r="F30" s="93"/>
      <c r="G30" s="93"/>
      <c r="H30" s="93"/>
      <c r="I30" s="93"/>
      <c r="J30" s="155"/>
      <c r="K30" s="93"/>
      <c r="L30" s="94"/>
      <c r="M30" s="89"/>
      <c r="N30" s="89"/>
      <c r="O30" s="89"/>
    </row>
    <row r="31" spans="1:15" s="77" customFormat="1" ht="12" customHeight="1" x14ac:dyDescent="0.25">
      <c r="A31" s="83">
        <v>2</v>
      </c>
      <c r="B31" s="84" t="str">
        <f>'B Nini'!L55</f>
        <v>NUR SURYA NINGRAT, SE</v>
      </c>
      <c r="C31" s="85"/>
      <c r="D31" s="86" t="s">
        <v>221</v>
      </c>
      <c r="E31" s="87">
        <f>SUM(E32:E38)</f>
        <v>25314400</v>
      </c>
      <c r="F31" s="109">
        <f>SUM(F32:F38)</f>
        <v>0.44361391548985279</v>
      </c>
      <c r="G31" s="177">
        <f>SUM(G32:G33)</f>
        <v>200</v>
      </c>
      <c r="H31" s="177">
        <f>SUM(H32:H33)</f>
        <v>191.55684654445304</v>
      </c>
      <c r="I31" s="244">
        <f>SUM(I32:I38)</f>
        <v>0.44361391548985279</v>
      </c>
      <c r="J31" s="87">
        <f>SUM(J32:J38)</f>
        <v>23765113</v>
      </c>
      <c r="K31" s="109">
        <f>SUM(K32:K38)</f>
        <v>0.42418127284549717</v>
      </c>
      <c r="L31" s="87">
        <f>SUM(L32:L38)</f>
        <v>1549287</v>
      </c>
      <c r="M31" s="84"/>
      <c r="N31" s="84"/>
      <c r="O31" s="84"/>
    </row>
    <row r="32" spans="1:15" ht="12" customHeight="1" x14ac:dyDescent="0.2">
      <c r="A32" s="88"/>
      <c r="B32" s="89" t="str">
        <f>'B Nini'!L56</f>
        <v>NIP. 19770815 201410 2 001</v>
      </c>
      <c r="C32" s="90">
        <v>1</v>
      </c>
      <c r="D32" s="91" t="str">
        <f>'B Nini'!C6</f>
        <v>Penyusunan Dokumen Perencanaan Perangkat Daerah</v>
      </c>
      <c r="E32" s="92">
        <f>'B Nini'!G21</f>
        <v>12336400</v>
      </c>
      <c r="F32" s="93">
        <f>E32/E72*100</f>
        <v>0.21618520316693343</v>
      </c>
      <c r="G32" s="193">
        <f>'B Nini'!M21</f>
        <v>100</v>
      </c>
      <c r="H32" s="93">
        <f>'B Nini'!O21</f>
        <v>100</v>
      </c>
      <c r="I32" s="164">
        <f>F32*G32/100</f>
        <v>0.21618520316693343</v>
      </c>
      <c r="J32" s="92">
        <f>'B Nini'!N21</f>
        <v>11896018</v>
      </c>
      <c r="K32" s="164">
        <f t="shared" ref="K32:K38" si="5">F32*H32/100</f>
        <v>0.21618520316693343</v>
      </c>
      <c r="L32" s="92">
        <f t="shared" ref="L32:L38" si="6">E32-J32</f>
        <v>440382</v>
      </c>
      <c r="M32" s="199"/>
      <c r="N32" s="89"/>
      <c r="O32" s="89"/>
    </row>
    <row r="33" spans="1:15" ht="12" customHeight="1" x14ac:dyDescent="0.2">
      <c r="A33" s="88"/>
      <c r="B33" s="89"/>
      <c r="C33" s="90">
        <v>2</v>
      </c>
      <c r="D33" s="91" t="str">
        <f>'B Nini'!C32</f>
        <v>Evaluasi Kinerja Perangkat Daerah</v>
      </c>
      <c r="E33" s="92">
        <f>'B Nini'!G47</f>
        <v>3485700</v>
      </c>
      <c r="F33" s="93">
        <f>E33/E72*100</f>
        <v>6.108400851779934E-2</v>
      </c>
      <c r="G33" s="193">
        <f>'B Nini'!M47</f>
        <v>100</v>
      </c>
      <c r="H33" s="93">
        <f t="shared" ref="H33:H38" si="7">J33/E33*100</f>
        <v>91.556846544453052</v>
      </c>
      <c r="I33" s="164">
        <f t="shared" ref="I33:I38" si="8">F33*G33/100</f>
        <v>6.108400851779934E-2</v>
      </c>
      <c r="J33" s="92">
        <f>'B Nini'!N47</f>
        <v>3191397</v>
      </c>
      <c r="K33" s="164">
        <f t="shared" si="5"/>
        <v>5.5926591941842171E-2</v>
      </c>
      <c r="L33" s="92">
        <f t="shared" si="6"/>
        <v>294303</v>
      </c>
      <c r="M33" s="199"/>
      <c r="N33" s="89"/>
      <c r="O33" s="89"/>
    </row>
    <row r="34" spans="1:15" ht="12" customHeight="1" x14ac:dyDescent="0.2">
      <c r="A34" s="88"/>
      <c r="B34" s="89"/>
      <c r="C34" s="90">
        <v>3</v>
      </c>
      <c r="D34" s="91" t="str">
        <f>'B Nini'!C68</f>
        <v>Koordinasi dan Penyusunan Dokumen RKA-SKPD</v>
      </c>
      <c r="E34" s="92">
        <f>'B Nini'!G83</f>
        <v>1509700</v>
      </c>
      <c r="F34" s="93">
        <f>E34/E72*100</f>
        <v>2.6456243411458726E-2</v>
      </c>
      <c r="G34" s="193">
        <f>'B Nini'!M83</f>
        <v>100</v>
      </c>
      <c r="H34" s="93">
        <f t="shared" si="7"/>
        <v>91.916937139829102</v>
      </c>
      <c r="I34" s="164">
        <f t="shared" si="8"/>
        <v>2.6456243411458726E-2</v>
      </c>
      <c r="J34" s="92">
        <f>'B Nini'!N83</f>
        <v>1387670</v>
      </c>
      <c r="K34" s="164">
        <f t="shared" si="5"/>
        <v>2.4317768626070695E-2</v>
      </c>
      <c r="L34" s="92">
        <f t="shared" si="6"/>
        <v>122030</v>
      </c>
      <c r="M34" s="199"/>
      <c r="N34" s="89"/>
      <c r="O34" s="89"/>
    </row>
    <row r="35" spans="1:15" ht="12" customHeight="1" x14ac:dyDescent="0.2">
      <c r="A35" s="88"/>
      <c r="B35" s="89"/>
      <c r="C35" s="90">
        <v>4</v>
      </c>
      <c r="D35" s="91" t="str">
        <f>'B Nini'!C98</f>
        <v>Koordinasi dan Penyusunan Dokumen  Perubahan RKA-SKPD</v>
      </c>
      <c r="E35" s="92">
        <f>'B Nini'!G114</f>
        <v>1491000</v>
      </c>
      <c r="F35" s="93">
        <f>E35/E72*100</f>
        <v>2.6128541383377463E-2</v>
      </c>
      <c r="G35" s="93">
        <f>'B Nini'!M114</f>
        <v>100</v>
      </c>
      <c r="H35" s="93">
        <f t="shared" si="7"/>
        <v>90.424882629107984</v>
      </c>
      <c r="I35" s="164">
        <f t="shared" si="8"/>
        <v>2.612854138337746E-2</v>
      </c>
      <c r="J35" s="92">
        <f>'B Nini'!N114</f>
        <v>1348235</v>
      </c>
      <c r="K35" s="164">
        <f t="shared" si="5"/>
        <v>2.3626702878616981E-2</v>
      </c>
      <c r="L35" s="92">
        <f t="shared" si="6"/>
        <v>142765</v>
      </c>
      <c r="M35" s="199"/>
      <c r="N35" s="89"/>
      <c r="O35" s="89"/>
    </row>
    <row r="36" spans="1:15" ht="12" customHeight="1" x14ac:dyDescent="0.2">
      <c r="A36" s="88"/>
      <c r="B36" s="89"/>
      <c r="C36" s="90">
        <v>5</v>
      </c>
      <c r="D36" s="91" t="str">
        <f>'B Nini'!C132</f>
        <v>Koordinasi dan Penyusunan Dokumen DPA-SKPD</v>
      </c>
      <c r="E36" s="92">
        <f>'B Nini'!G147</f>
        <v>1861100</v>
      </c>
      <c r="F36" s="93">
        <f>E36/E72*100</f>
        <v>3.2614237671766466E-2</v>
      </c>
      <c r="G36" s="93">
        <f>'B Nini'!M147</f>
        <v>100</v>
      </c>
      <c r="H36" s="93">
        <f t="shared" si="7"/>
        <v>91.887217237117838</v>
      </c>
      <c r="I36" s="164">
        <f t="shared" si="8"/>
        <v>3.2614237671766466E-2</v>
      </c>
      <c r="J36" s="92">
        <f>'B Nini'!N147</f>
        <v>1710113</v>
      </c>
      <c r="K36" s="164">
        <f t="shared" si="5"/>
        <v>2.9968315419685972E-2</v>
      </c>
      <c r="L36" s="92">
        <f t="shared" si="6"/>
        <v>150987</v>
      </c>
      <c r="M36" s="199"/>
      <c r="N36" s="89"/>
      <c r="O36" s="89"/>
    </row>
    <row r="37" spans="1:15" ht="12" customHeight="1" x14ac:dyDescent="0.2">
      <c r="A37" s="88"/>
      <c r="B37" s="89"/>
      <c r="C37" s="90">
        <v>6</v>
      </c>
      <c r="D37" s="91" t="str">
        <f>'B Nini'!C166</f>
        <v>Koordinasi dan Penyusunan Dokumen Perubahan DPA-SKPD</v>
      </c>
      <c r="E37" s="92">
        <f>'B Nini'!G183</f>
        <v>1522300</v>
      </c>
      <c r="F37" s="93">
        <f>E37/E72*100</f>
        <v>2.6677047986529517E-2</v>
      </c>
      <c r="G37" s="93">
        <f>'B Nini'!M183</f>
        <v>100</v>
      </c>
      <c r="H37" s="93">
        <f t="shared" si="7"/>
        <v>88.568547592458785</v>
      </c>
      <c r="I37" s="164">
        <f t="shared" si="8"/>
        <v>2.667704798652952E-2</v>
      </c>
      <c r="J37" s="92">
        <f>'B Nini'!N183</f>
        <v>1348279</v>
      </c>
      <c r="K37" s="164">
        <f t="shared" si="5"/>
        <v>2.3627473942212464E-2</v>
      </c>
      <c r="L37" s="92">
        <f>E37-J37</f>
        <v>174021</v>
      </c>
      <c r="M37" s="199"/>
      <c r="N37" s="89"/>
      <c r="O37" s="89"/>
    </row>
    <row r="38" spans="1:15" ht="12" customHeight="1" x14ac:dyDescent="0.2">
      <c r="A38" s="88"/>
      <c r="B38" s="89"/>
      <c r="C38" s="90">
        <v>7</v>
      </c>
      <c r="D38" s="91" t="str">
        <f>'B Nini'!C195</f>
        <v>Koordinasi dan Penyusunan Laporan Capaian Kinerja dan Iktisar Realisasi Kerja SKPD</v>
      </c>
      <c r="E38" s="92">
        <f>'B Nini'!G212</f>
        <v>3108200</v>
      </c>
      <c r="F38" s="93">
        <f>E38/E72*100</f>
        <v>5.4468633351987809E-2</v>
      </c>
      <c r="G38" s="93">
        <f>'B Nini'!M212</f>
        <v>100</v>
      </c>
      <c r="H38" s="93">
        <f t="shared" si="7"/>
        <v>92.767550350685283</v>
      </c>
      <c r="I38" s="164">
        <f t="shared" si="8"/>
        <v>5.4468633351987809E-2</v>
      </c>
      <c r="J38" s="92">
        <f>'B Nini'!N212</f>
        <v>2883401</v>
      </c>
      <c r="K38" s="164">
        <f t="shared" si="5"/>
        <v>5.0529216870135452E-2</v>
      </c>
      <c r="L38" s="92">
        <f t="shared" si="6"/>
        <v>224799</v>
      </c>
      <c r="M38" s="199"/>
      <c r="N38" s="89"/>
      <c r="O38" s="89"/>
    </row>
    <row r="39" spans="1:15" ht="6" customHeight="1" x14ac:dyDescent="0.2">
      <c r="A39" s="88"/>
      <c r="B39" s="89"/>
      <c r="C39" s="90"/>
      <c r="D39" s="91"/>
      <c r="E39" s="92"/>
      <c r="F39" s="93"/>
      <c r="G39" s="93"/>
      <c r="H39" s="93"/>
      <c r="I39" s="164"/>
      <c r="J39" s="155"/>
      <c r="K39" s="164"/>
      <c r="L39" s="92"/>
      <c r="M39" s="89"/>
      <c r="N39" s="89"/>
      <c r="O39" s="89"/>
    </row>
    <row r="40" spans="1:15" ht="12" customHeight="1" x14ac:dyDescent="0.2">
      <c r="A40" s="83">
        <v>3</v>
      </c>
      <c r="B40" s="84" t="s">
        <v>237</v>
      </c>
      <c r="C40" s="85"/>
      <c r="D40" s="86" t="s">
        <v>51</v>
      </c>
      <c r="E40" s="87">
        <f>SUM(E41:E45)</f>
        <v>3917775750</v>
      </c>
      <c r="F40" s="109">
        <f t="shared" ref="F40:K40" si="9">SUM(F41:F45)</f>
        <v>68.655778547731515</v>
      </c>
      <c r="G40" s="177">
        <f t="shared" si="9"/>
        <v>500</v>
      </c>
      <c r="H40" s="177">
        <f t="shared" si="9"/>
        <v>466.10259236946058</v>
      </c>
      <c r="I40" s="109">
        <f>SUM(I41:I45)</f>
        <v>68.655778547731515</v>
      </c>
      <c r="J40" s="87">
        <f>SUM(J41:J45)</f>
        <v>3706364811</v>
      </c>
      <c r="K40" s="109">
        <f t="shared" si="9"/>
        <v>64.923974605020476</v>
      </c>
      <c r="L40" s="87">
        <f>SUM(L41:L45)</f>
        <v>211410939</v>
      </c>
      <c r="M40" s="89"/>
      <c r="N40" s="89"/>
      <c r="O40" s="89"/>
    </row>
    <row r="41" spans="1:15" ht="12" customHeight="1" x14ac:dyDescent="0.2">
      <c r="A41" s="88"/>
      <c r="B41" s="294" t="s">
        <v>238</v>
      </c>
      <c r="C41" s="90">
        <v>1</v>
      </c>
      <c r="D41" s="91" t="str">
        <f>'B'' LIA'!C5</f>
        <v>Penyedian Gaji dan Tunjangan ASN</v>
      </c>
      <c r="E41" s="92">
        <f>'B'' LIA'!G32</f>
        <v>3833124000</v>
      </c>
      <c r="F41" s="93">
        <f>E41/E72*100</f>
        <v>67.17232666775142</v>
      </c>
      <c r="G41" s="93">
        <f>'B'' LIA'!M32</f>
        <v>100</v>
      </c>
      <c r="H41" s="93">
        <f>J41/E41*100</f>
        <v>94.580646125718872</v>
      </c>
      <c r="I41" s="164">
        <f>F41*G41/100</f>
        <v>67.17232666775142</v>
      </c>
      <c r="J41" s="155">
        <f>'B'' LIA'!N32</f>
        <v>3625393446</v>
      </c>
      <c r="K41" s="164">
        <v>63.51</v>
      </c>
      <c r="L41" s="92">
        <f>E41-J41</f>
        <v>207730554</v>
      </c>
      <c r="M41" s="199"/>
      <c r="N41" s="89"/>
      <c r="O41" s="89"/>
    </row>
    <row r="42" spans="1:15" ht="12" customHeight="1" x14ac:dyDescent="0.2">
      <c r="A42" s="88"/>
      <c r="B42" s="89"/>
      <c r="C42" s="90">
        <v>2</v>
      </c>
      <c r="D42" s="91" t="str">
        <f>'B'' LIA'!C43</f>
        <v>Penyediaan Administrasi Pelaksanaan Tugas ASN</v>
      </c>
      <c r="E42" s="92">
        <f>'B'' LIA'!G63</f>
        <v>61866600</v>
      </c>
      <c r="F42" s="93">
        <f>E42/E72*100</f>
        <v>1.0841609781011805</v>
      </c>
      <c r="G42" s="93">
        <f>'B'' LIA'!M63</f>
        <v>99.999999999999986</v>
      </c>
      <c r="H42" s="93">
        <f>J42/E42*100</f>
        <v>97.260397371117861</v>
      </c>
      <c r="I42" s="164">
        <f>F42*G42/100</f>
        <v>1.0841609781011803</v>
      </c>
      <c r="J42" s="155">
        <f>'B'' LIA'!N63</f>
        <v>60171701</v>
      </c>
      <c r="K42" s="164">
        <f>F42*H42/100</f>
        <v>1.0544592754438062</v>
      </c>
      <c r="L42" s="92">
        <f>E42-J42</f>
        <v>1694899</v>
      </c>
      <c r="M42" s="199"/>
      <c r="N42" s="89"/>
      <c r="O42" s="89"/>
    </row>
    <row r="43" spans="1:15" ht="12" customHeight="1" x14ac:dyDescent="0.2">
      <c r="A43" s="88"/>
      <c r="B43" s="89"/>
      <c r="C43" s="90">
        <v>3</v>
      </c>
      <c r="D43" s="91" t="str">
        <f>'B'' LIA'!C84</f>
        <v>Koordinasi dan Pelaksanaan Angkuntansi SKPD</v>
      </c>
      <c r="E43" s="92">
        <f>'B'' LIA'!G98</f>
        <v>13414600</v>
      </c>
      <c r="F43" s="93">
        <f>E43/E72*100</f>
        <v>0.23507976609084863</v>
      </c>
      <c r="G43" s="93">
        <f>'B'' LIA'!M98</f>
        <v>100</v>
      </c>
      <c r="H43" s="93">
        <f>'B'' LIA'!O98</f>
        <v>91.450479328492833</v>
      </c>
      <c r="I43" s="164">
        <f>F43*G43/100</f>
        <v>0.23507976609084863</v>
      </c>
      <c r="J43" s="155">
        <f>'B'' LIA'!N98</f>
        <v>12267716</v>
      </c>
      <c r="K43" s="164">
        <v>0.21</v>
      </c>
      <c r="L43" s="92">
        <f>E43-J43</f>
        <v>1146884</v>
      </c>
      <c r="M43" s="199"/>
      <c r="N43" s="89"/>
      <c r="O43" s="89"/>
    </row>
    <row r="44" spans="1:15" ht="12" customHeight="1" x14ac:dyDescent="0.2">
      <c r="A44" s="88"/>
      <c r="B44" s="89"/>
      <c r="C44" s="90">
        <v>4</v>
      </c>
      <c r="D44" s="91" t="str">
        <f>'B'' LIA'!C124</f>
        <v>Koordinasi dan Penyusunan Laporan Keuangan Akhir Tahun SKPD</v>
      </c>
      <c r="E44" s="92">
        <f>'B'' LIA'!G138</f>
        <v>2501000</v>
      </c>
      <c r="F44" s="93">
        <f>E44/E72*100</f>
        <v>4.3827955734290436E-2</v>
      </c>
      <c r="G44" s="93">
        <f>'B'' LIA'!M138</f>
        <v>100</v>
      </c>
      <c r="H44" s="93">
        <f>J44/E44*100</f>
        <v>92.16673330667733</v>
      </c>
      <c r="I44" s="164">
        <f>F44*G44/100</f>
        <v>4.3827955734290436E-2</v>
      </c>
      <c r="J44" s="155">
        <f>'B'' LIA'!N138</f>
        <v>2305090</v>
      </c>
      <c r="K44" s="164">
        <f>F44*H44/100</f>
        <v>4.0394795075392065E-2</v>
      </c>
      <c r="L44" s="92">
        <f>E44-J44</f>
        <v>195910</v>
      </c>
      <c r="M44" s="199"/>
      <c r="N44" s="89"/>
      <c r="O44" s="89"/>
    </row>
    <row r="45" spans="1:15" ht="12" customHeight="1" x14ac:dyDescent="0.2">
      <c r="A45" s="88"/>
      <c r="B45" s="89"/>
      <c r="C45" s="90">
        <v>5</v>
      </c>
      <c r="D45" s="91" t="str">
        <f>'B'' LIA'!C164</f>
        <v>Penyusunan Pelaporan dan Analisis Prognosis Realisasi Anggaran</v>
      </c>
      <c r="E45" s="92">
        <f>'B'' LIA'!G181</f>
        <v>6869550</v>
      </c>
      <c r="F45" s="93">
        <f>E45/E72*100</f>
        <v>0.12038318005377643</v>
      </c>
      <c r="G45" s="93">
        <f>'B'' LIA'!M181</f>
        <v>100</v>
      </c>
      <c r="H45" s="93">
        <f>J45/E45*100</f>
        <v>90.6443362374537</v>
      </c>
      <c r="I45" s="164">
        <f>F45*G45/100</f>
        <v>0.12038318005377643</v>
      </c>
      <c r="J45" s="155">
        <f>'B'' LIA'!N181</f>
        <v>6226858</v>
      </c>
      <c r="K45" s="164">
        <f>F45*H45/100</f>
        <v>0.10912053450128441</v>
      </c>
      <c r="L45" s="92">
        <f>E45-J45</f>
        <v>642692</v>
      </c>
      <c r="M45" s="199"/>
      <c r="N45" s="89"/>
      <c r="O45" s="89"/>
    </row>
    <row r="46" spans="1:15" ht="6" customHeight="1" x14ac:dyDescent="0.2">
      <c r="A46" s="88"/>
      <c r="B46" s="89"/>
      <c r="C46" s="90"/>
      <c r="D46" s="91"/>
      <c r="E46" s="92"/>
      <c r="F46" s="93"/>
      <c r="G46" s="93"/>
      <c r="H46" s="93"/>
      <c r="I46" s="93"/>
      <c r="J46" s="155"/>
      <c r="K46" s="93"/>
      <c r="L46" s="92"/>
      <c r="M46" s="89"/>
      <c r="N46" s="89"/>
      <c r="O46" s="89"/>
    </row>
    <row r="47" spans="1:15" ht="6" customHeight="1" x14ac:dyDescent="0.2">
      <c r="A47" s="88"/>
      <c r="B47" s="89"/>
      <c r="C47" s="90"/>
      <c r="D47" s="161"/>
      <c r="E47" s="92"/>
      <c r="F47" s="93"/>
      <c r="G47" s="93"/>
      <c r="H47" s="93"/>
      <c r="I47" s="93"/>
      <c r="J47" s="155"/>
      <c r="K47" s="93"/>
      <c r="L47" s="92"/>
      <c r="M47" s="89"/>
      <c r="N47" s="89"/>
      <c r="O47" s="89"/>
    </row>
    <row r="48" spans="1:15" s="77" customFormat="1" ht="12" customHeight="1" x14ac:dyDescent="0.25">
      <c r="A48" s="83">
        <v>4</v>
      </c>
      <c r="B48" s="419" t="str">
        <f>'Pak Alex'!L30</f>
        <v>AHMAD ANSAR,S.Sos</v>
      </c>
      <c r="C48" s="85"/>
      <c r="D48" s="86" t="s">
        <v>222</v>
      </c>
      <c r="E48" s="87">
        <f>SUM(E49:E56)</f>
        <v>183059100</v>
      </c>
      <c r="F48" s="109">
        <f>SUM(F49:F56)</f>
        <v>3.2079592689160523</v>
      </c>
      <c r="G48" s="177">
        <f>SUM(G49:G51)</f>
        <v>300</v>
      </c>
      <c r="H48" s="177">
        <f>SUM(H49:H51)</f>
        <v>291.52370522625847</v>
      </c>
      <c r="I48" s="109">
        <f>SUM(I49:I56)</f>
        <v>3.2079592689160523</v>
      </c>
      <c r="J48" s="87">
        <f>SUM(J49:J56)</f>
        <v>176769229</v>
      </c>
      <c r="K48" s="109">
        <f>SUM(K49:K56)</f>
        <v>3.0977344837251701</v>
      </c>
      <c r="L48" s="87">
        <f>SUM(L49:L56)</f>
        <v>6289871</v>
      </c>
      <c r="M48" s="84"/>
      <c r="N48" s="84"/>
      <c r="O48" s="84"/>
    </row>
    <row r="49" spans="1:15" ht="12" customHeight="1" x14ac:dyDescent="0.2">
      <c r="A49" s="88"/>
      <c r="B49" s="420"/>
      <c r="C49" s="90">
        <v>1</v>
      </c>
      <c r="D49" s="95" t="str">
        <f>'Pak Alex'!C6</f>
        <v>Penyusunan  Rencana Kebutuhan ,Jenis dan Jumlah Jabatan untuk Pelaksanaan Pengadaan ASN</v>
      </c>
      <c r="E49" s="87">
        <f>'Pak Alex'!G22</f>
        <v>6596300</v>
      </c>
      <c r="F49" s="93">
        <f>E49/E72*100</f>
        <v>0.11559469988408637</v>
      </c>
      <c r="G49" s="93">
        <f>'Pak Alex'!M22</f>
        <v>100</v>
      </c>
      <c r="H49" s="93">
        <f t="shared" ref="H49:H56" si="10">J49/E49*100</f>
        <v>96.696496520776805</v>
      </c>
      <c r="I49" s="164">
        <f t="shared" ref="I49:I56" si="11">F49*G49/100</f>
        <v>0.11559469988408637</v>
      </c>
      <c r="J49" s="155">
        <f>'Pak Alex'!N22</f>
        <v>6378391</v>
      </c>
      <c r="K49" s="164">
        <f t="shared" ref="K49:K56" si="12">F49*H49/100</f>
        <v>0.11177602495161797</v>
      </c>
      <c r="L49" s="92">
        <f>E49-J49</f>
        <v>217909</v>
      </c>
      <c r="M49" s="199"/>
      <c r="N49" s="89"/>
      <c r="O49" s="89"/>
    </row>
    <row r="50" spans="1:15" ht="12" customHeight="1" x14ac:dyDescent="0.2">
      <c r="A50" s="88"/>
      <c r="B50" s="89" t="str">
        <f>'Pak Alex'!L31</f>
        <v>NIP. 197907312007011014</v>
      </c>
      <c r="C50" s="90">
        <v>2</v>
      </c>
      <c r="D50" s="95" t="str">
        <f>'Pak Alex'!C38</f>
        <v>Koordinasi dan Fasilitasi Pengadaan PNS dan PPPK</v>
      </c>
      <c r="E50" s="87">
        <f>'Pak Alex'!G56</f>
        <v>81869700</v>
      </c>
      <c r="F50" s="93">
        <f>E50/E72*100</f>
        <v>1.4346987555296431</v>
      </c>
      <c r="G50" s="93">
        <f>'Pak Alex'!M56</f>
        <v>100</v>
      </c>
      <c r="H50" s="93">
        <f t="shared" si="10"/>
        <v>96.85011670984504</v>
      </c>
      <c r="I50" s="164">
        <f t="shared" si="11"/>
        <v>1.4346987555296431</v>
      </c>
      <c r="J50" s="155">
        <f>'Pak Alex'!N56</f>
        <v>79290900</v>
      </c>
      <c r="K50" s="164">
        <f t="shared" si="12"/>
        <v>1.3895074191651537</v>
      </c>
      <c r="L50" s="92">
        <f t="shared" ref="L50:L56" si="13">E50-J50</f>
        <v>2578800</v>
      </c>
      <c r="M50" s="199"/>
      <c r="N50" s="89"/>
      <c r="O50" s="89"/>
    </row>
    <row r="51" spans="1:15" ht="12" customHeight="1" x14ac:dyDescent="0.2">
      <c r="A51" s="88"/>
      <c r="B51" s="89"/>
      <c r="C51" s="90">
        <v>3</v>
      </c>
      <c r="D51" s="95" t="str">
        <f>'Pak Alex'!C72</f>
        <v>Evaluasi Pengadaan ASN dan Pengadaan ASN</v>
      </c>
      <c r="E51" s="87">
        <f>'Pak Alex'!G89</f>
        <v>18975900</v>
      </c>
      <c r="F51" s="93">
        <f>E51/E72*100</f>
        <v>0.33253694730840538</v>
      </c>
      <c r="G51" s="93">
        <f>'Pak Alex'!M89</f>
        <v>100</v>
      </c>
      <c r="H51" s="93">
        <f>'Pak Alex'!O89</f>
        <v>97.977091995636584</v>
      </c>
      <c r="I51" s="164">
        <f t="shared" si="11"/>
        <v>0.33253694730840538</v>
      </c>
      <c r="J51" s="155">
        <f>'Pak Alex'!N89</f>
        <v>18592035</v>
      </c>
      <c r="K51" s="164">
        <f t="shared" si="12"/>
        <v>0.32581003078383786</v>
      </c>
      <c r="L51" s="92">
        <f t="shared" si="13"/>
        <v>383865</v>
      </c>
      <c r="M51" s="199"/>
      <c r="N51" s="89"/>
      <c r="O51" s="89"/>
    </row>
    <row r="52" spans="1:15" ht="12" customHeight="1" x14ac:dyDescent="0.2">
      <c r="A52" s="97"/>
      <c r="B52" s="98"/>
      <c r="C52" s="212">
        <v>4</v>
      </c>
      <c r="D52" s="211" t="str">
        <f>'Pak Alex'!C111</f>
        <v>Koordinasi Pelaksanaan Administrasi Pemberhentian</v>
      </c>
      <c r="E52" s="87">
        <f>'Pak Alex'!G131</f>
        <v>11298100</v>
      </c>
      <c r="F52" s="215">
        <f>E52/E72*100</f>
        <v>0.1979898547307424</v>
      </c>
      <c r="G52" s="93">
        <f>'Pak Alex'!M131</f>
        <v>100</v>
      </c>
      <c r="H52" s="93">
        <f t="shared" si="10"/>
        <v>90.518565068462848</v>
      </c>
      <c r="I52" s="164">
        <f t="shared" si="11"/>
        <v>0.1979898547307424</v>
      </c>
      <c r="J52" s="200">
        <f>'Pak Alex'!N131</f>
        <v>10226878</v>
      </c>
      <c r="K52" s="164">
        <f t="shared" si="12"/>
        <v>0.17921757548340214</v>
      </c>
      <c r="L52" s="92">
        <f t="shared" si="13"/>
        <v>1071222</v>
      </c>
      <c r="M52" s="115"/>
      <c r="N52" s="115"/>
      <c r="O52" s="115"/>
    </row>
    <row r="53" spans="1:15" ht="12" customHeight="1" x14ac:dyDescent="0.2">
      <c r="A53" s="114"/>
      <c r="B53" s="115"/>
      <c r="C53" s="90">
        <v>5</v>
      </c>
      <c r="D53" s="117" t="str">
        <f>'Pak Alex'!C144</f>
        <v>Fasilitasi Lembaga Profesi ASN</v>
      </c>
      <c r="E53" s="101">
        <f>'Pak Alex'!G166</f>
        <v>34696800</v>
      </c>
      <c r="F53" s="93">
        <f>E53/E72*100</f>
        <v>0.60803271272352188</v>
      </c>
      <c r="G53" s="93">
        <f>'Pak Alex'!M166</f>
        <v>100</v>
      </c>
      <c r="H53" s="93">
        <f t="shared" si="10"/>
        <v>98.627539139056054</v>
      </c>
      <c r="I53" s="164">
        <f t="shared" si="11"/>
        <v>0.60803271272352188</v>
      </c>
      <c r="J53" s="156">
        <f>'Pak Alex'!N166</f>
        <v>34220600</v>
      </c>
      <c r="K53" s="164">
        <f t="shared" si="12"/>
        <v>0.5996877017196558</v>
      </c>
      <c r="L53" s="92">
        <f t="shared" si="13"/>
        <v>476200</v>
      </c>
      <c r="M53" s="199"/>
      <c r="N53" s="115"/>
      <c r="O53" s="115"/>
    </row>
    <row r="54" spans="1:15" ht="12" customHeight="1" x14ac:dyDescent="0.2">
      <c r="A54" s="114"/>
      <c r="B54" s="115"/>
      <c r="C54" s="116">
        <v>6</v>
      </c>
      <c r="D54" s="117" t="str">
        <f>'Pak Alex'!C183</f>
        <v>Pengelolaan Data Kepegawaian</v>
      </c>
      <c r="E54" s="101">
        <f>'Pak Alex'!G197</f>
        <v>16136400</v>
      </c>
      <c r="F54" s="93">
        <f>E54/E72*100</f>
        <v>0.28277705914066542</v>
      </c>
      <c r="G54" s="93">
        <f>'Pak Alex'!M197</f>
        <v>100</v>
      </c>
      <c r="H54" s="93">
        <f t="shared" si="10"/>
        <v>98.766515455739821</v>
      </c>
      <c r="I54" s="164">
        <f t="shared" si="11"/>
        <v>0.28277705914066542</v>
      </c>
      <c r="J54" s="156">
        <f>'Pak Alex'!N197</f>
        <v>15937360</v>
      </c>
      <c r="K54" s="164">
        <f t="shared" si="12"/>
        <v>0.27928904782145186</v>
      </c>
      <c r="L54" s="92">
        <f t="shared" si="13"/>
        <v>199040</v>
      </c>
      <c r="M54" s="199"/>
      <c r="N54" s="115"/>
      <c r="O54" s="115"/>
    </row>
    <row r="55" spans="1:15" ht="12" customHeight="1" x14ac:dyDescent="0.2">
      <c r="A55" s="114"/>
      <c r="B55" s="115"/>
      <c r="C55" s="116">
        <v>7</v>
      </c>
      <c r="D55" s="117" t="str">
        <f>'Pak Alex'!C222</f>
        <v xml:space="preserve">Evaluasi Data,Informasi dan Sistem Informasi Kepegawaian </v>
      </c>
      <c r="E55" s="101">
        <f>'Pak Alex'!G238</f>
        <v>7405900</v>
      </c>
      <c r="F55" s="93">
        <f>E55/E72*100</f>
        <v>0.1297822700410162</v>
      </c>
      <c r="G55" s="93">
        <f>'Pak Alex'!M238</f>
        <v>100</v>
      </c>
      <c r="H55" s="93">
        <f>'Pak Alex'!O238</f>
        <v>91.581914419584393</v>
      </c>
      <c r="I55" s="164">
        <f t="shared" si="11"/>
        <v>0.1297822700410162</v>
      </c>
      <c r="J55" s="156">
        <f>'Pak Alex'!N238</f>
        <v>6782465</v>
      </c>
      <c r="K55" s="164">
        <f t="shared" si="12"/>
        <v>0.11885708748075738</v>
      </c>
      <c r="L55" s="92">
        <f t="shared" si="13"/>
        <v>623435</v>
      </c>
      <c r="M55" s="199"/>
      <c r="N55" s="115"/>
      <c r="O55" s="115"/>
    </row>
    <row r="56" spans="1:15" ht="12" customHeight="1" x14ac:dyDescent="0.2">
      <c r="A56" s="114"/>
      <c r="B56" s="115"/>
      <c r="C56" s="116">
        <v>8</v>
      </c>
      <c r="D56" s="117" t="str">
        <f>'Pak Alex'!C261</f>
        <v>Penatausahaan Arsip Dinamis Pada SKPD</v>
      </c>
      <c r="E56" s="101">
        <f>'Pak Alex'!G274</f>
        <v>6080000</v>
      </c>
      <c r="F56" s="93">
        <f>E56/E72*100</f>
        <v>0.10654696955797116</v>
      </c>
      <c r="G56" s="93">
        <f>'Pak Alex'!M274</f>
        <v>100</v>
      </c>
      <c r="H56" s="93">
        <f t="shared" si="10"/>
        <v>87.838815789473685</v>
      </c>
      <c r="I56" s="164">
        <f t="shared" si="11"/>
        <v>0.10654696955797116</v>
      </c>
      <c r="J56" s="156">
        <f>'Pak Alex'!N274</f>
        <v>5340600</v>
      </c>
      <c r="K56" s="164">
        <f t="shared" si="12"/>
        <v>9.3589596319292895E-2</v>
      </c>
      <c r="L56" s="92">
        <f t="shared" si="13"/>
        <v>739400</v>
      </c>
      <c r="M56" s="199"/>
      <c r="N56" s="115"/>
      <c r="O56" s="115"/>
    </row>
    <row r="57" spans="1:15" ht="6.75" customHeight="1" x14ac:dyDescent="0.2">
      <c r="A57" s="114"/>
      <c r="B57" s="115"/>
      <c r="C57" s="116"/>
      <c r="D57" s="117"/>
      <c r="E57" s="118"/>
      <c r="F57" s="119"/>
      <c r="G57" s="119"/>
      <c r="H57" s="119"/>
      <c r="I57" s="182"/>
      <c r="J57" s="156"/>
      <c r="K57" s="182"/>
      <c r="L57" s="118"/>
      <c r="M57" s="115"/>
      <c r="N57" s="115"/>
      <c r="O57" s="115"/>
    </row>
    <row r="58" spans="1:15" s="77" customFormat="1" ht="12" customHeight="1" x14ac:dyDescent="0.25">
      <c r="A58" s="97">
        <v>5</v>
      </c>
      <c r="B58" s="208" t="str">
        <f>'IBU ASNI'!L157</f>
        <v>NUR HASNIATI,S.Sos,M.Si</v>
      </c>
      <c r="C58" s="99"/>
      <c r="D58" s="100" t="s">
        <v>223</v>
      </c>
      <c r="E58" s="101">
        <f>SUM(E59:E62)</f>
        <v>608069500</v>
      </c>
      <c r="F58" s="110">
        <f>SUM(F59:F63)</f>
        <v>10.65591488579453</v>
      </c>
      <c r="G58" s="178">
        <f>SUM(G59:G60)</f>
        <v>200</v>
      </c>
      <c r="H58" s="178">
        <f>SUM(H59:H60)</f>
        <v>197.95136675081952</v>
      </c>
      <c r="I58" s="110">
        <f>SUM(I59:I63)</f>
        <v>10.655914885794529</v>
      </c>
      <c r="J58" s="101">
        <f>SUM(J59:J62)</f>
        <v>589129118</v>
      </c>
      <c r="K58" s="110">
        <f>SUM(K59:K63)</f>
        <v>10.324000362049407</v>
      </c>
      <c r="L58" s="101">
        <f>SUM(L59:L63)</f>
        <v>18940382</v>
      </c>
      <c r="M58" s="98"/>
      <c r="N58" s="98"/>
      <c r="O58" s="98"/>
    </row>
    <row r="59" spans="1:15" ht="12" customHeight="1" x14ac:dyDescent="0.2">
      <c r="A59" s="88"/>
      <c r="B59" s="89" t="str">
        <f>'IBU ASNI'!L31</f>
        <v>NIP. 19710623 201001 2 003</v>
      </c>
      <c r="C59" s="90">
        <v>1</v>
      </c>
      <c r="D59" s="95" t="str">
        <f>'IBU ASNI'!C6</f>
        <v>Pengelolaan Pendidikan Lanjutan ASN</v>
      </c>
      <c r="E59" s="87">
        <f>'IBU ASNI'!G22</f>
        <v>234758000</v>
      </c>
      <c r="F59" s="162">
        <f>E59/E72*100</f>
        <v>4.1139397170214131</v>
      </c>
      <c r="G59" s="93">
        <f>'IBU ASNI'!M22</f>
        <v>99.999999999999986</v>
      </c>
      <c r="H59" s="93">
        <f>'IBU ASNI'!O22</f>
        <v>99.842322306375067</v>
      </c>
      <c r="I59" s="164">
        <f>F59*G59/100</f>
        <v>4.1139397170214123</v>
      </c>
      <c r="J59" s="156">
        <f>'IBU ASNI'!N22</f>
        <v>234387839</v>
      </c>
      <c r="K59" s="164">
        <f>F59*H59/100</f>
        <v>4.1074529517584937</v>
      </c>
      <c r="L59" s="92">
        <f>E59-J59</f>
        <v>370161</v>
      </c>
      <c r="M59" s="199"/>
      <c r="N59" s="89"/>
      <c r="O59" s="89"/>
    </row>
    <row r="60" spans="1:15" ht="12" customHeight="1" x14ac:dyDescent="0.2">
      <c r="A60" s="88"/>
      <c r="B60" s="89"/>
      <c r="C60" s="90">
        <v>2</v>
      </c>
      <c r="D60" s="95" t="str">
        <f>'IBU ASNI'!C45</f>
        <v xml:space="preserve">Koordinasi dan Kerjasama Pelaksanaan Diklat Jabatan Fungsional </v>
      </c>
      <c r="E60" s="87">
        <f>'IBU ASNI'!G60</f>
        <v>45000000</v>
      </c>
      <c r="F60" s="162">
        <f>E60/E72*100</f>
        <v>0.78858776810998377</v>
      </c>
      <c r="G60" s="93">
        <f>'IBU ASNI'!M60</f>
        <v>100</v>
      </c>
      <c r="H60" s="93">
        <f>J60/E60*100</f>
        <v>98.10904444444445</v>
      </c>
      <c r="I60" s="164">
        <f>F60*G60/100</f>
        <v>0.78858776810998377</v>
      </c>
      <c r="J60" s="156">
        <f>'IBU ASNI'!N60</f>
        <v>44149070</v>
      </c>
      <c r="K60" s="164">
        <f>F60*H60/100</f>
        <v>0.77367592389847639</v>
      </c>
      <c r="L60" s="92">
        <f>E60-J60</f>
        <v>850930</v>
      </c>
      <c r="M60" s="199"/>
      <c r="N60" s="89"/>
      <c r="O60" s="89"/>
    </row>
    <row r="61" spans="1:15" s="77" customFormat="1" ht="12" customHeight="1" x14ac:dyDescent="0.25">
      <c r="A61" s="97"/>
      <c r="B61" s="98"/>
      <c r="C61" s="212">
        <v>3</v>
      </c>
      <c r="D61" s="213" t="str">
        <f>'IBU ASNI'!C86</f>
        <v>Penyelenggaraan Pengembangan Kompotensi Teknis Umum ,inti,dan Pilihan bagi jabatan Administrasi Penyelenggara urusan Pemerintah Konkuren,</v>
      </c>
      <c r="E61" s="101">
        <f>'IBU ASNI'!G106</f>
        <v>188338400</v>
      </c>
      <c r="F61" s="214">
        <f>E61/E72*100</f>
        <v>3.3004746334534527</v>
      </c>
      <c r="G61" s="93">
        <f>'IBU ASNI'!M106</f>
        <v>100</v>
      </c>
      <c r="H61" s="93">
        <f>J61/E61*100</f>
        <v>93.929101022414969</v>
      </c>
      <c r="I61" s="164">
        <f>F61*G61/100</f>
        <v>3.3004746334534527</v>
      </c>
      <c r="J61" s="222">
        <f>'IBU ASNI'!N106</f>
        <v>176904566</v>
      </c>
      <c r="K61" s="164">
        <f>F61*H61/100</f>
        <v>3.1001061526756741</v>
      </c>
      <c r="L61" s="92">
        <f>E61-J61</f>
        <v>11433834</v>
      </c>
      <c r="M61" s="98"/>
      <c r="N61" s="98"/>
      <c r="O61" s="98"/>
    </row>
    <row r="62" spans="1:15" ht="12" customHeight="1" x14ac:dyDescent="0.2">
      <c r="A62" s="88"/>
      <c r="B62" s="89"/>
      <c r="C62" s="90">
        <v>4</v>
      </c>
      <c r="D62" s="95" t="str">
        <f>'IBU ASNI'!C126</f>
        <v>Penyelenggaraan Pengembangan Kompotensi bagi Pimpinan Daerah ,Jabatan Pimpinan</v>
      </c>
      <c r="E62" s="87">
        <f>'IBU ASNI'!G149</f>
        <v>139973100</v>
      </c>
      <c r="F62" s="162">
        <f>E62/E72*100</f>
        <v>2.4529127672096798</v>
      </c>
      <c r="G62" s="93">
        <f>'IBU ASNI'!M149</f>
        <v>100</v>
      </c>
      <c r="H62" s="93">
        <f>J62/E62*100</f>
        <v>95.509525044454975</v>
      </c>
      <c r="I62" s="164">
        <f>F62*G62/100</f>
        <v>2.4529127672096798</v>
      </c>
      <c r="J62" s="156">
        <f>'IBU ASNI'!N149</f>
        <v>133687643</v>
      </c>
      <c r="K62" s="164">
        <f>F62*H62/100</f>
        <v>2.3427653337167627</v>
      </c>
      <c r="L62" s="92">
        <f>E62-J62</f>
        <v>6285457</v>
      </c>
      <c r="M62" s="199"/>
      <c r="N62" s="89"/>
      <c r="O62" s="89"/>
    </row>
    <row r="63" spans="1:15" ht="12" customHeight="1" x14ac:dyDescent="0.2">
      <c r="A63" s="88"/>
      <c r="B63" s="89"/>
      <c r="C63" s="90"/>
      <c r="D63" s="95"/>
      <c r="E63" s="92"/>
      <c r="F63" s="162"/>
      <c r="G63" s="93"/>
      <c r="H63" s="93"/>
      <c r="I63" s="164"/>
      <c r="J63" s="156"/>
      <c r="K63" s="164"/>
      <c r="L63" s="92"/>
      <c r="M63" s="199"/>
      <c r="N63" s="89"/>
      <c r="O63" s="89"/>
    </row>
    <row r="64" spans="1:15" ht="2.5" customHeight="1" x14ac:dyDescent="0.2">
      <c r="A64" s="88"/>
      <c r="B64" s="89"/>
      <c r="C64" s="90"/>
      <c r="D64" s="95"/>
      <c r="E64" s="92"/>
      <c r="F64" s="93"/>
      <c r="G64" s="93"/>
      <c r="H64" s="93"/>
      <c r="I64" s="93"/>
      <c r="J64" s="155"/>
      <c r="K64" s="93"/>
      <c r="L64" s="92"/>
      <c r="M64" s="89"/>
      <c r="N64" s="89"/>
      <c r="O64" s="89"/>
    </row>
    <row r="65" spans="1:15" ht="12" customHeight="1" x14ac:dyDescent="0.2">
      <c r="A65" s="83">
        <v>6</v>
      </c>
      <c r="B65" s="209" t="str">
        <f>'IBU YUSTI'!L35</f>
        <v>YUSTI  ULIYANTI,S.Sos</v>
      </c>
      <c r="C65" s="90"/>
      <c r="D65" s="86" t="s">
        <v>51</v>
      </c>
      <c r="E65" s="87">
        <f>SUM(E66:E70)</f>
        <v>337218400</v>
      </c>
      <c r="F65" s="109">
        <f>SUM(F66:F70)</f>
        <v>5.9094734538137725</v>
      </c>
      <c r="G65" s="177">
        <f>SUM(G66:G68)</f>
        <v>300</v>
      </c>
      <c r="H65" s="177">
        <f>SUM(H66:H68)</f>
        <v>291.05667571424294</v>
      </c>
      <c r="I65" s="109">
        <f>SUM(I66:I70)</f>
        <v>5.9094734538137725</v>
      </c>
      <c r="J65" s="87">
        <f>SUM(J66:J70)</f>
        <v>328722311</v>
      </c>
      <c r="K65" s="109">
        <f>SUM(K66:K70)</f>
        <v>5.7605865235432443</v>
      </c>
      <c r="L65" s="87">
        <f>SUM(L66:L70)</f>
        <v>8496089</v>
      </c>
      <c r="M65" s="89"/>
      <c r="N65" s="89"/>
      <c r="O65" s="89"/>
    </row>
    <row r="66" spans="1:15" ht="12" customHeight="1" x14ac:dyDescent="0.2">
      <c r="A66" s="88"/>
      <c r="B66" s="89" t="str">
        <f>'IBU YUSTI'!L36</f>
        <v>NIP. 19860830 2014072002</v>
      </c>
      <c r="C66" s="90">
        <v>1</v>
      </c>
      <c r="D66" s="95" t="str">
        <f>'IBU YUSTI'!C6</f>
        <v>Pengelolaan Mutasi  ASN</v>
      </c>
      <c r="E66" s="87">
        <f>'IBU YUSTI'!G27</f>
        <v>29396400</v>
      </c>
      <c r="F66" s="162">
        <f>E66/E72*100</f>
        <v>0.51514758814374062</v>
      </c>
      <c r="G66" s="93">
        <f>'IBU YUSTI'!M27</f>
        <v>100</v>
      </c>
      <c r="H66" s="93">
        <f>J66/E66*100</f>
        <v>97.402845246356691</v>
      </c>
      <c r="I66" s="164">
        <f>F66*G66/100</f>
        <v>0.51514758814374062</v>
      </c>
      <c r="J66" s="155">
        <f>'IBU YUSTI'!N27</f>
        <v>28632930</v>
      </c>
      <c r="K66" s="164">
        <f>F66*H66/100</f>
        <v>0.50176840806998657</v>
      </c>
      <c r="L66" s="92">
        <f>E66-J66</f>
        <v>763470</v>
      </c>
      <c r="M66" s="199"/>
      <c r="N66" s="89"/>
      <c r="O66" s="89"/>
    </row>
    <row r="67" spans="1:15" ht="12" customHeight="1" x14ac:dyDescent="0.2">
      <c r="A67" s="88"/>
      <c r="B67" s="89"/>
      <c r="C67" s="90">
        <v>2</v>
      </c>
      <c r="D67" s="95" t="str">
        <f>'IBU YUSTI'!C41</f>
        <v>Pengelolaan Kenaikan Pangkat ASN</v>
      </c>
      <c r="E67" s="87">
        <f>'IBU YUSTI'!G56</f>
        <v>45336700</v>
      </c>
      <c r="F67" s="162">
        <f>E67/E72*100</f>
        <v>0.79448815703270903</v>
      </c>
      <c r="G67" s="93">
        <f>'IBU YUSTI'!M56</f>
        <v>99.999999999999986</v>
      </c>
      <c r="H67" s="93">
        <f>J67/E67*100</f>
        <v>95.937699479670997</v>
      </c>
      <c r="I67" s="164">
        <f>F67*G67/100</f>
        <v>0.79448815703270892</v>
      </c>
      <c r="J67" s="155">
        <f>'IBU YUSTI'!N56</f>
        <v>43494987</v>
      </c>
      <c r="K67" s="164">
        <f>F67*H67/100</f>
        <v>0.7622136604956169</v>
      </c>
      <c r="L67" s="92">
        <f>E67-J67</f>
        <v>1841713</v>
      </c>
      <c r="M67" s="199"/>
      <c r="N67" s="89"/>
      <c r="O67" s="89"/>
    </row>
    <row r="68" spans="1:15" ht="12" customHeight="1" x14ac:dyDescent="0.2">
      <c r="A68" s="88"/>
      <c r="B68" s="89"/>
      <c r="C68" s="90">
        <v>3</v>
      </c>
      <c r="D68" s="95" t="str">
        <f>'IBU YUSTI'!C77</f>
        <v xml:space="preserve"> Pengelolaan Promosi ASN </v>
      </c>
      <c r="E68" s="92">
        <f>'IBU YUSTI'!G95</f>
        <v>230891000</v>
      </c>
      <c r="F68" s="162">
        <f>E68/E72*100</f>
        <v>4.0461737414818284</v>
      </c>
      <c r="G68" s="93">
        <f>'IBU YUSTI'!M95</f>
        <v>100.00000000000001</v>
      </c>
      <c r="H68" s="93">
        <f>J68/E68*100</f>
        <v>97.716130988215227</v>
      </c>
      <c r="I68" s="164">
        <f>F68*G68/100</f>
        <v>4.0461737414818284</v>
      </c>
      <c r="J68" s="155">
        <f>'IBU YUSTI'!N95</f>
        <v>225617752</v>
      </c>
      <c r="K68" s="164">
        <f>F68*H68/100</f>
        <v>3.9537644332371524</v>
      </c>
      <c r="L68" s="92">
        <f>E68-J68</f>
        <v>5273248</v>
      </c>
      <c r="M68" s="199"/>
      <c r="N68" s="89"/>
      <c r="O68" s="89"/>
    </row>
    <row r="69" spans="1:15" ht="12" customHeight="1" x14ac:dyDescent="0.2">
      <c r="A69" s="83"/>
      <c r="B69" s="430"/>
      <c r="C69" s="210">
        <v>4</v>
      </c>
      <c r="D69" s="211" t="str">
        <f>'IBU YUSTI'!C113</f>
        <v>Evaluasi Pelaksanaan Pemberian Penghargaan dan tanda Jasa Aparatur</v>
      </c>
      <c r="E69" s="200">
        <f>'IBU YUSTI'!G127</f>
        <v>27137100</v>
      </c>
      <c r="F69" s="215">
        <f>E69/E72*100</f>
        <v>0.47555522493283209</v>
      </c>
      <c r="G69" s="93">
        <f>'IBU YUSTI'!M127</f>
        <v>100</v>
      </c>
      <c r="H69" s="93">
        <f>J69/E69*100</f>
        <v>99.108165574066504</v>
      </c>
      <c r="I69" s="164">
        <f>F69*G69/100</f>
        <v>0.47555522493283209</v>
      </c>
      <c r="J69" s="200">
        <f>'IBU YUSTI'!N127</f>
        <v>26895082</v>
      </c>
      <c r="K69" s="164">
        <f>F69*H69/100</f>
        <v>0.47131405972255563</v>
      </c>
      <c r="L69" s="92">
        <f>E69-J69</f>
        <v>242018</v>
      </c>
      <c r="M69" s="89"/>
      <c r="N69" s="89"/>
      <c r="O69" s="89"/>
    </row>
    <row r="70" spans="1:15" ht="12" customHeight="1" x14ac:dyDescent="0.2">
      <c r="A70" s="83"/>
      <c r="B70" s="430"/>
      <c r="C70" s="210">
        <v>5</v>
      </c>
      <c r="D70" s="211" t="str">
        <f>'IBU YUSTI'!C150</f>
        <v>Pembinaan Disiplin ASN</v>
      </c>
      <c r="E70" s="200">
        <f>'IBU YUSTI'!G166</f>
        <v>4457200</v>
      </c>
      <c r="F70" s="215">
        <f>E70/E72*100</f>
        <v>7.8108742222662675E-2</v>
      </c>
      <c r="G70" s="93">
        <f>'IBU YUSTI'!M166</f>
        <v>100</v>
      </c>
      <c r="H70" s="93">
        <f>J70/E70*100</f>
        <v>91.572287534775199</v>
      </c>
      <c r="I70" s="164">
        <f>F70*G70/100</f>
        <v>7.8108742222662675E-2</v>
      </c>
      <c r="J70" s="200">
        <f>'IBU YUSTI'!N166</f>
        <v>4081560</v>
      </c>
      <c r="K70" s="164">
        <f>F70*H70/100</f>
        <v>7.1525962017933029E-2</v>
      </c>
      <c r="L70" s="92">
        <f>E70-J70</f>
        <v>375640</v>
      </c>
      <c r="M70" s="89"/>
      <c r="N70" s="89"/>
      <c r="O70" s="89"/>
    </row>
    <row r="71" spans="1:15" ht="2.5" customHeight="1" x14ac:dyDescent="0.2">
      <c r="A71" s="88"/>
      <c r="B71" s="89"/>
      <c r="C71" s="90"/>
      <c r="D71" s="95"/>
      <c r="E71" s="92"/>
      <c r="F71" s="93"/>
      <c r="G71" s="93"/>
      <c r="H71" s="93"/>
      <c r="I71" s="93"/>
      <c r="J71" s="155"/>
      <c r="K71" s="93"/>
      <c r="L71" s="92"/>
      <c r="M71" s="89"/>
      <c r="N71" s="89"/>
      <c r="O71" s="89"/>
    </row>
    <row r="72" spans="1:15" ht="12" customHeight="1" x14ac:dyDescent="0.2">
      <c r="A72" s="102"/>
      <c r="B72" s="410" t="s">
        <v>21</v>
      </c>
      <c r="C72" s="411"/>
      <c r="D72" s="412"/>
      <c r="E72" s="120">
        <f>E65+E58+E48+E40+E31+E13</f>
        <v>5706403500</v>
      </c>
      <c r="F72" s="121">
        <f>F13+F31+F40+F48+F58+F65</f>
        <v>100.00000000000001</v>
      </c>
      <c r="G72" s="179" t="e">
        <f>G13+G31+G40+#REF!+G48+G52+G58+G61+#REF!+#REF!+G65+#REF!+#REF!+#REF!+#REF!+#REF!</f>
        <v>#REF!</v>
      </c>
      <c r="H72" s="179" t="e">
        <f>H13+H31+H40+#REF!+H48+H52+H58+H61+#REF!+#REF!+H65+#REF!+#REF!+#REF!+#REF!+#REF!</f>
        <v>#REF!</v>
      </c>
      <c r="I72" s="207">
        <f>I13+I31+I40+I48+I58+I65</f>
        <v>100.00000000000001</v>
      </c>
      <c r="J72" s="120">
        <f>J65+J58+J48+J40+J31+J13</f>
        <v>5440921226</v>
      </c>
      <c r="K72" s="207">
        <f>K65+K58+K48+K40+K31+K13</f>
        <v>95.355283538046336</v>
      </c>
      <c r="L72" s="120">
        <f>L13+L31+L40+L48+L58+L65</f>
        <v>265482274</v>
      </c>
      <c r="M72" s="103"/>
      <c r="N72" s="103"/>
      <c r="O72" s="103"/>
    </row>
    <row r="73" spans="1:15" ht="2.5" customHeight="1" x14ac:dyDescent="0.25">
      <c r="A73" s="104"/>
      <c r="D73" s="147"/>
      <c r="E73" s="147"/>
      <c r="F73" s="147"/>
      <c r="K73" s="113"/>
      <c r="L73" s="111"/>
      <c r="M73" s="77"/>
      <c r="N73" s="77"/>
    </row>
    <row r="74" spans="1:15" ht="12" customHeight="1" x14ac:dyDescent="0.25">
      <c r="A74" s="104"/>
      <c r="B74" s="145"/>
      <c r="C74" s="143"/>
      <c r="D74" s="148"/>
      <c r="E74" s="145"/>
      <c r="F74" s="145"/>
      <c r="G74" s="145"/>
      <c r="H74" s="145"/>
      <c r="J74" s="77" t="str">
        <f>'B'' IDA'!L87</f>
        <v>Benteng, 31 Desember 2025</v>
      </c>
      <c r="L74" s="111"/>
      <c r="M74" s="77"/>
      <c r="N74" s="153"/>
    </row>
    <row r="75" spans="1:15" ht="12" customHeight="1" x14ac:dyDescent="0.25">
      <c r="A75" s="104"/>
      <c r="B75" s="146"/>
      <c r="C75" s="143"/>
      <c r="D75" s="183"/>
      <c r="E75" s="149"/>
      <c r="F75" s="145"/>
      <c r="G75" s="145"/>
      <c r="H75" s="111"/>
      <c r="I75" s="77" t="s">
        <v>76</v>
      </c>
      <c r="J75" s="76"/>
      <c r="K75" s="111"/>
      <c r="L75" s="77"/>
      <c r="M75" s="153"/>
    </row>
    <row r="76" spans="1:15" ht="6" customHeight="1" x14ac:dyDescent="0.25">
      <c r="B76" s="146"/>
      <c r="C76" s="143"/>
      <c r="D76" s="183"/>
      <c r="E76" s="149"/>
      <c r="F76" s="150"/>
      <c r="G76" s="145"/>
      <c r="H76" s="76"/>
      <c r="I76" s="77"/>
      <c r="J76" s="76"/>
      <c r="K76" s="111"/>
      <c r="L76" s="77"/>
      <c r="M76" s="153"/>
    </row>
    <row r="77" spans="1:15" ht="6" customHeight="1" x14ac:dyDescent="0.25">
      <c r="B77" s="146"/>
      <c r="C77" s="143"/>
      <c r="D77" s="183"/>
      <c r="E77" s="149"/>
      <c r="F77" s="150"/>
      <c r="G77" s="145"/>
      <c r="H77" s="76"/>
      <c r="I77" s="77"/>
      <c r="J77" s="76"/>
      <c r="K77" s="111"/>
      <c r="L77" s="77"/>
      <c r="M77" s="153"/>
    </row>
    <row r="78" spans="1:15" ht="6" customHeight="1" x14ac:dyDescent="0.25">
      <c r="B78" s="146"/>
      <c r="C78" s="143"/>
      <c r="D78" s="183"/>
      <c r="E78" s="149"/>
      <c r="F78" s="150"/>
      <c r="G78" s="145"/>
      <c r="H78" s="76"/>
      <c r="I78" s="77"/>
      <c r="J78" s="76"/>
      <c r="K78" s="111"/>
      <c r="L78" s="77"/>
      <c r="M78" s="153"/>
    </row>
    <row r="79" spans="1:15" ht="6" customHeight="1" x14ac:dyDescent="0.25">
      <c r="B79" s="146"/>
      <c r="C79" s="143"/>
      <c r="D79" s="183"/>
      <c r="E79" s="149"/>
      <c r="F79" s="150"/>
      <c r="G79" s="145"/>
      <c r="H79" s="76"/>
      <c r="I79" s="77"/>
      <c r="J79" s="76"/>
      <c r="K79" s="111"/>
      <c r="L79" s="77"/>
      <c r="M79" s="153"/>
    </row>
    <row r="80" spans="1:15" ht="6" customHeight="1" x14ac:dyDescent="0.25">
      <c r="A80" s="104"/>
      <c r="B80" s="146"/>
      <c r="C80" s="143"/>
      <c r="D80" s="183"/>
      <c r="E80" s="151"/>
      <c r="F80" s="145"/>
      <c r="G80" s="145"/>
      <c r="H80" s="76"/>
      <c r="I80" s="77"/>
      <c r="J80" s="76"/>
      <c r="K80" s="111"/>
      <c r="L80" s="77"/>
      <c r="M80" s="153"/>
    </row>
    <row r="81" spans="1:14" ht="12" customHeight="1" x14ac:dyDescent="0.25">
      <c r="A81" s="105"/>
      <c r="B81" s="146"/>
      <c r="C81" s="143"/>
      <c r="D81" s="148" t="s">
        <v>169</v>
      </c>
      <c r="E81" s="152"/>
      <c r="F81" s="145"/>
      <c r="G81" s="145"/>
      <c r="H81" s="76"/>
      <c r="I81" s="106" t="s">
        <v>199</v>
      </c>
      <c r="J81" s="76"/>
      <c r="K81" s="174"/>
      <c r="L81" s="106"/>
      <c r="M81" s="153"/>
      <c r="N81" s="77"/>
    </row>
    <row r="82" spans="1:14" ht="12" customHeight="1" x14ac:dyDescent="0.25">
      <c r="A82" s="105"/>
      <c r="B82" s="145"/>
      <c r="C82" s="143"/>
      <c r="D82" s="148"/>
      <c r="E82" s="152"/>
      <c r="F82" s="145"/>
      <c r="G82" s="145"/>
      <c r="H82" s="76"/>
      <c r="I82" s="158" t="s">
        <v>200</v>
      </c>
      <c r="J82" s="76"/>
      <c r="K82" s="111"/>
      <c r="L82" s="77"/>
      <c r="M82" s="153"/>
    </row>
    <row r="83" spans="1:14" ht="12" customHeight="1" x14ac:dyDescent="0.25">
      <c r="A83" s="105"/>
      <c r="B83" s="218"/>
      <c r="D83" s="144"/>
      <c r="E83" s="145"/>
      <c r="F83" s="145"/>
      <c r="G83" s="145"/>
      <c r="H83" s="76"/>
      <c r="I83" s="159" t="s">
        <v>201</v>
      </c>
      <c r="J83" s="76"/>
      <c r="K83" s="111"/>
      <c r="L83" s="77"/>
      <c r="M83" s="154"/>
    </row>
    <row r="84" spans="1:14" ht="10.5" x14ac:dyDescent="0.25">
      <c r="A84" s="105"/>
      <c r="K84" s="113"/>
      <c r="L84" s="260"/>
      <c r="M84" s="77"/>
      <c r="N84" s="77"/>
    </row>
    <row r="85" spans="1:14" ht="10.5" x14ac:dyDescent="0.25">
      <c r="A85" s="105"/>
      <c r="K85" s="113"/>
      <c r="L85" s="111"/>
      <c r="M85" s="261"/>
      <c r="N85" s="77"/>
    </row>
    <row r="86" spans="1:14" ht="11.5" x14ac:dyDescent="0.25">
      <c r="A86" s="105"/>
      <c r="J86" s="248"/>
      <c r="K86" s="113"/>
      <c r="L86" s="111"/>
      <c r="M86" s="77"/>
      <c r="N86" s="77"/>
    </row>
    <row r="87" spans="1:14" ht="10.5" x14ac:dyDescent="0.25">
      <c r="A87" s="105"/>
      <c r="K87" s="113"/>
      <c r="L87" s="111"/>
      <c r="M87" s="77"/>
      <c r="N87" s="77"/>
    </row>
    <row r="88" spans="1:14" ht="10.5" x14ac:dyDescent="0.25">
      <c r="A88" s="105"/>
      <c r="K88" s="113"/>
      <c r="L88" s="111"/>
      <c r="M88" s="77"/>
      <c r="N88" s="77"/>
    </row>
    <row r="89" spans="1:14" ht="10.5" x14ac:dyDescent="0.25">
      <c r="A89" s="105"/>
      <c r="K89" s="113"/>
      <c r="L89" s="111"/>
      <c r="M89" s="77"/>
      <c r="N89" s="77"/>
    </row>
    <row r="90" spans="1:14" ht="10.5" x14ac:dyDescent="0.25">
      <c r="A90" s="105"/>
      <c r="K90" s="113"/>
      <c r="L90" s="111"/>
      <c r="M90" s="77"/>
      <c r="N90" s="77"/>
    </row>
    <row r="91" spans="1:14" ht="10.5" x14ac:dyDescent="0.25">
      <c r="A91" s="105"/>
      <c r="K91" s="113"/>
      <c r="L91" s="111"/>
      <c r="M91" s="77"/>
      <c r="N91" s="77"/>
    </row>
    <row r="96" spans="1:14" x14ac:dyDescent="0.2">
      <c r="B96" s="145" t="s">
        <v>52</v>
      </c>
    </row>
  </sheetData>
  <mergeCells count="23">
    <mergeCell ref="C11:D11"/>
    <mergeCell ref="B72:D72"/>
    <mergeCell ref="L7:L10"/>
    <mergeCell ref="M7:M10"/>
    <mergeCell ref="N7:N10"/>
    <mergeCell ref="B48:B49"/>
    <mergeCell ref="B69:B70"/>
    <mergeCell ref="A1:O1"/>
    <mergeCell ref="A2:O2"/>
    <mergeCell ref="A3:O3"/>
    <mergeCell ref="A7:A10"/>
    <mergeCell ref="B7:B10"/>
    <mergeCell ref="C7:D10"/>
    <mergeCell ref="E7:E10"/>
    <mergeCell ref="F7:F10"/>
    <mergeCell ref="G7:H8"/>
    <mergeCell ref="I7:K8"/>
    <mergeCell ref="O7:O10"/>
    <mergeCell ref="G9:G10"/>
    <mergeCell ref="H9:H10"/>
    <mergeCell ref="I9:I10"/>
    <mergeCell ref="J9:J10"/>
    <mergeCell ref="K9:K10"/>
  </mergeCells>
  <pageMargins left="0.70866141732283472" right="0.70866141732283472" top="0.74803149606299213" bottom="0.74803149606299213" header="0.31496062992125984" footer="0.31496062992125984"/>
  <pageSetup paperSize="5" scale="80" orientation="landscape" horizontalDpi="360" verticalDpi="360" r:id="rId1"/>
  <headerFooter alignWithMargins="0"/>
  <rowBreaks count="1" manualBreakCount="1">
    <brk id="3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IBU YUSTI</vt:lpstr>
      <vt:lpstr>IBU ASNI</vt:lpstr>
      <vt:lpstr>Pak Alex</vt:lpstr>
      <vt:lpstr>B' LIA</vt:lpstr>
      <vt:lpstr>B' IDA</vt:lpstr>
      <vt:lpstr>B Nini</vt:lpstr>
      <vt:lpstr>Sheet1</vt:lpstr>
      <vt:lpstr>Sheet2</vt:lpstr>
      <vt:lpstr>RFK II</vt:lpstr>
      <vt:lpstr>'B'' LIA'!Print_Area</vt:lpstr>
      <vt:lpstr>'IBU ASNI'!Print_Area</vt:lpstr>
      <vt:lpstr>'Pak Alex'!Print_Area</vt:lpstr>
      <vt:lpstr>'RFK II'!Print_Area</vt:lpstr>
      <vt:lpstr>'B'' IDA'!Print_Titles</vt:lpstr>
      <vt:lpstr>'B'' LIA'!Print_Titles</vt:lpstr>
      <vt:lpstr>'B Nini'!Print_Titles</vt:lpstr>
      <vt:lpstr>'IBU ASNI'!Print_Titles</vt:lpstr>
      <vt:lpstr>'IBU YUSTI'!Print_Titles</vt:lpstr>
      <vt:lpstr>'Pak Alex'!Print_Titles</vt:lpstr>
      <vt:lpstr>'RFK II'!Print_Titles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Adhie</dc:creator>
  <cp:lastModifiedBy>LENOVO</cp:lastModifiedBy>
  <cp:lastPrinted>2026-07-14T07:07:15Z</cp:lastPrinted>
  <dcterms:created xsi:type="dcterms:W3CDTF">1996-10-14T23:33:28Z</dcterms:created>
  <dcterms:modified xsi:type="dcterms:W3CDTF">2026-09-22T02:12:29Z</dcterms:modified>
</cp:coreProperties>
</file>